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45" yWindow="45" windowWidth="28770" windowHeight="8175"/>
  </bookViews>
  <sheets>
    <sheet name="Rekapitulace stavby" sheetId="1" r:id="rId1"/>
    <sheet name="SSZ 6.803 - Technologie SSZ" sheetId="2" r:id="rId2"/>
    <sheet name="VON - Vedlejší a ostatní ..." sheetId="4" r:id="rId3"/>
  </sheets>
  <definedNames>
    <definedName name="_xlnm._FilterDatabase" localSheetId="1" hidden="1">'SSZ 6.803 - Technologie SSZ'!$C$85:$K$234</definedName>
    <definedName name="_xlnm._FilterDatabase" localSheetId="2" hidden="1">'VON - Vedlejší a ostatní ...'!$C$78:$K$95</definedName>
    <definedName name="_xlnm.Print_Titles" localSheetId="0">'Rekapitulace stavby'!$49:$49</definedName>
    <definedName name="_xlnm.Print_Titles" localSheetId="1">'SSZ 6.803 - Technologie SSZ'!$85:$85</definedName>
    <definedName name="_xlnm.Print_Titles" localSheetId="2">'VON - Vedlejší a ostatní ...'!$78:$78</definedName>
    <definedName name="_xlnm.Print_Area" localSheetId="0">'Rekapitulace stavby'!$D$4:$AO$33,'Rekapitulace stavby'!$C$39:$AQ$56</definedName>
    <definedName name="_xlnm.Print_Area" localSheetId="1">'SSZ 6.803 - Technologie SSZ'!$C$4:$J$36,'SSZ 6.803 - Technologie SSZ'!$C$42:$J$67,'SSZ 6.803 - Technologie SSZ'!$C$73:$K$448,'SSZ 6.803 - Technologie SSZ'!$Y$66</definedName>
    <definedName name="_xlnm.Print_Area" localSheetId="2">'VON - Vedlejší a ostatní ...'!$C$4:$J$36,'VON - Vedlejší a ostatní ...'!$C$42:$J$60,'VON - Vedlejší a ostatní ...'!$C$66:$K$95</definedName>
  </definedNames>
  <calcPr calcId="125725"/>
</workbook>
</file>

<file path=xl/calcChain.xml><?xml version="1.0" encoding="utf-8"?>
<calcChain xmlns="http://schemas.openxmlformats.org/spreadsheetml/2006/main">
  <c r="J146" i="2"/>
  <c r="BK90" i="4" l="1"/>
  <c r="BK88"/>
  <c r="BK87"/>
  <c r="BK86"/>
  <c r="J90"/>
  <c r="J381" i="2"/>
  <c r="J363"/>
  <c r="J375"/>
  <c r="J355"/>
  <c r="J353"/>
  <c r="J351"/>
  <c r="J349"/>
  <c r="J333"/>
  <c r="J332"/>
  <c r="J331"/>
  <c r="J330"/>
  <c r="J329"/>
  <c r="J323"/>
  <c r="J303"/>
  <c r="J311"/>
  <c r="J310"/>
  <c r="J309"/>
  <c r="J308"/>
  <c r="J221"/>
  <c r="J219"/>
  <c r="J217"/>
  <c r="J215"/>
  <c r="J213"/>
  <c r="J211"/>
  <c r="J210"/>
  <c r="J208"/>
  <c r="J206"/>
  <c r="J182"/>
  <c r="J180"/>
  <c r="J178"/>
  <c r="J176"/>
  <c r="J174"/>
  <c r="J282"/>
  <c r="J192"/>
  <c r="J188"/>
  <c r="J190"/>
  <c r="J186"/>
  <c r="J170"/>
  <c r="J305"/>
  <c r="J304"/>
  <c r="J151" l="1"/>
  <c r="J149"/>
  <c r="J147"/>
  <c r="J145"/>
  <c r="J144"/>
  <c r="J142"/>
  <c r="J141"/>
  <c r="J134"/>
  <c r="J132"/>
  <c r="J130"/>
  <c r="J128"/>
  <c r="J114"/>
  <c r="J113"/>
  <c r="J112"/>
  <c r="J111"/>
  <c r="J110"/>
  <c r="J109"/>
  <c r="J108"/>
  <c r="J106"/>
  <c r="J104"/>
  <c r="J102"/>
  <c r="J100"/>
  <c r="J95"/>
  <c r="J93"/>
  <c r="J91"/>
  <c r="J140" l="1"/>
  <c r="J61" s="1"/>
  <c r="J89" l="1"/>
  <c r="J90"/>
  <c r="J447"/>
  <c r="J445"/>
  <c r="J443"/>
  <c r="J436"/>
  <c r="J434"/>
  <c r="J431"/>
  <c r="J429"/>
  <c r="J427"/>
  <c r="J425"/>
  <c r="J423"/>
  <c r="J421"/>
  <c r="J419"/>
  <c r="J417"/>
  <c r="J415"/>
  <c r="J413"/>
  <c r="J410"/>
  <c r="J407"/>
  <c r="J405"/>
  <c r="J404"/>
  <c r="J402"/>
  <c r="J400"/>
  <c r="J398"/>
  <c r="J391"/>
  <c r="J389"/>
  <c r="J387"/>
  <c r="J385"/>
  <c r="J383"/>
  <c r="J380"/>
  <c r="J379"/>
  <c r="J377"/>
  <c r="J376"/>
  <c r="J374"/>
  <c r="J373"/>
  <c r="J372"/>
  <c r="J371"/>
  <c r="J370"/>
  <c r="J368"/>
  <c r="J366"/>
  <c r="J364"/>
  <c r="J361"/>
  <c r="J359"/>
  <c r="J357"/>
  <c r="J347"/>
  <c r="J345"/>
  <c r="J343"/>
  <c r="J341"/>
  <c r="J339"/>
  <c r="J337"/>
  <c r="J335"/>
  <c r="J334"/>
  <c r="J327"/>
  <c r="J326"/>
  <c r="J324"/>
  <c r="J321"/>
  <c r="J320"/>
  <c r="J318"/>
  <c r="J316"/>
  <c r="J314"/>
  <c r="J312"/>
  <c r="J307"/>
  <c r="J306"/>
  <c r="J301"/>
  <c r="J300"/>
  <c r="J298"/>
  <c r="J297"/>
  <c r="J295"/>
  <c r="J294"/>
  <c r="J292"/>
  <c r="J290"/>
  <c r="J288"/>
  <c r="J286"/>
  <c r="J284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7"/>
  <c r="J235"/>
  <c r="J233"/>
  <c r="J231"/>
  <c r="J229"/>
  <c r="J227"/>
  <c r="J225"/>
  <c r="J223"/>
  <c r="J204"/>
  <c r="J202"/>
  <c r="J200"/>
  <c r="J198"/>
  <c r="J196"/>
  <c r="J194"/>
  <c r="J184"/>
  <c r="J172"/>
  <c r="J168"/>
  <c r="J165"/>
  <c r="J163"/>
  <c r="J161"/>
  <c r="J159"/>
  <c r="J157"/>
  <c r="J154"/>
  <c r="J153" s="1"/>
  <c r="J62" s="1"/>
  <c r="J139"/>
  <c r="J138"/>
  <c r="J136"/>
  <c r="J126"/>
  <c r="J124"/>
  <c r="J122"/>
  <c r="J120"/>
  <c r="J118"/>
  <c r="J116"/>
  <c r="J98"/>
  <c r="J97" s="1"/>
  <c r="J59" s="1"/>
  <c r="J167" l="1"/>
  <c r="J65" s="1"/>
  <c r="J115"/>
  <c r="J60" s="1"/>
  <c r="J156"/>
  <c r="J64" s="1"/>
  <c r="J88"/>
  <c r="J58" s="1"/>
  <c r="J382"/>
  <c r="J66" s="1"/>
  <c r="J87" l="1"/>
  <c r="J155"/>
  <c r="J63" s="1"/>
  <c r="J57" l="1"/>
  <c r="I83" i="4"/>
  <c r="I82"/>
  <c r="J86" i="2"/>
  <c r="BK83" i="4" l="1"/>
  <c r="J83"/>
  <c r="J82"/>
  <c r="BK82"/>
  <c r="J88"/>
  <c r="J89"/>
  <c r="J87"/>
  <c r="J86"/>
  <c r="AY55" i="1" l="1"/>
  <c r="AX55"/>
  <c r="BI95" i="4"/>
  <c r="BH95"/>
  <c r="BG95"/>
  <c r="BF95"/>
  <c r="T95"/>
  <c r="R95"/>
  <c r="P95"/>
  <c r="BK95"/>
  <c r="J95"/>
  <c r="BE95" s="1"/>
  <c r="BI93"/>
  <c r="BH93"/>
  <c r="BG93"/>
  <c r="BF93"/>
  <c r="T93"/>
  <c r="R93"/>
  <c r="P93"/>
  <c r="BK93"/>
  <c r="J93"/>
  <c r="BE93" s="1"/>
  <c r="BI92"/>
  <c r="BH92"/>
  <c r="BG92"/>
  <c r="BF92"/>
  <c r="T92"/>
  <c r="R92"/>
  <c r="P92"/>
  <c r="P91" s="1"/>
  <c r="BK92"/>
  <c r="J92"/>
  <c r="BI89"/>
  <c r="BH89"/>
  <c r="BG89"/>
  <c r="BF89"/>
  <c r="T89"/>
  <c r="R89"/>
  <c r="P89"/>
  <c r="BK89"/>
  <c r="BE89"/>
  <c r="BI85"/>
  <c r="BH85"/>
  <c r="BG85"/>
  <c r="BF85"/>
  <c r="T85"/>
  <c r="R85"/>
  <c r="R84" s="1"/>
  <c r="P85"/>
  <c r="BK85"/>
  <c r="BK84" s="1"/>
  <c r="J85"/>
  <c r="BE85" s="1"/>
  <c r="BI81"/>
  <c r="BH81"/>
  <c r="BG81"/>
  <c r="BF81"/>
  <c r="T81"/>
  <c r="T80" s="1"/>
  <c r="R81"/>
  <c r="R80" s="1"/>
  <c r="P81"/>
  <c r="P80" s="1"/>
  <c r="BK81"/>
  <c r="BK80" s="1"/>
  <c r="J81"/>
  <c r="BE81"/>
  <c r="F73"/>
  <c r="E71"/>
  <c r="F49"/>
  <c r="E47"/>
  <c r="J21"/>
  <c r="E21"/>
  <c r="J20"/>
  <c r="J18"/>
  <c r="E18"/>
  <c r="F52" s="1"/>
  <c r="J17"/>
  <c r="J15"/>
  <c r="E15"/>
  <c r="J14"/>
  <c r="J12"/>
  <c r="J73" s="1"/>
  <c r="E7"/>
  <c r="E45" s="1"/>
  <c r="AY54" i="1"/>
  <c r="AX54"/>
  <c r="AY52"/>
  <c r="AX52"/>
  <c r="BI232" i="2"/>
  <c r="BH232"/>
  <c r="BG232"/>
  <c r="BF232"/>
  <c r="T232"/>
  <c r="R232"/>
  <c r="P232"/>
  <c r="BK232"/>
  <c r="BE232"/>
  <c r="BI230"/>
  <c r="BH230"/>
  <c r="BG230"/>
  <c r="BF230"/>
  <c r="T230"/>
  <c r="R230"/>
  <c r="P230"/>
  <c r="BK230"/>
  <c r="BE230"/>
  <c r="BI226"/>
  <c r="BH226"/>
  <c r="BG226"/>
  <c r="BF226"/>
  <c r="T226"/>
  <c r="R226"/>
  <c r="P226"/>
  <c r="BK226"/>
  <c r="BE226"/>
  <c r="BI203"/>
  <c r="BH203"/>
  <c r="BG203"/>
  <c r="BF203"/>
  <c r="T203"/>
  <c r="R203"/>
  <c r="P203"/>
  <c r="BK203"/>
  <c r="BE203"/>
  <c r="BI197"/>
  <c r="BH197"/>
  <c r="BG197"/>
  <c r="BF197"/>
  <c r="T197"/>
  <c r="R197"/>
  <c r="P197"/>
  <c r="BK197"/>
  <c r="BE197"/>
  <c r="BI194"/>
  <c r="BH194"/>
  <c r="BG194"/>
  <c r="BF194"/>
  <c r="T194"/>
  <c r="R194"/>
  <c r="P194"/>
  <c r="BK194"/>
  <c r="BE194"/>
  <c r="BI190"/>
  <c r="BH190"/>
  <c r="BG190"/>
  <c r="BF190"/>
  <c r="T190"/>
  <c r="R190"/>
  <c r="P190"/>
  <c r="BK190"/>
  <c r="BI162"/>
  <c r="BH162"/>
  <c r="BG162"/>
  <c r="BF162"/>
  <c r="T162"/>
  <c r="R162"/>
  <c r="P162"/>
  <c r="BK162"/>
  <c r="BE162"/>
  <c r="BI161"/>
  <c r="BH161"/>
  <c r="BG161"/>
  <c r="BF161"/>
  <c r="T161"/>
  <c r="R161"/>
  <c r="P161"/>
  <c r="BK161"/>
  <c r="BE161"/>
  <c r="BI160"/>
  <c r="BH160"/>
  <c r="BG160"/>
  <c r="BF160"/>
  <c r="T160"/>
  <c r="R160"/>
  <c r="P160"/>
  <c r="BK160"/>
  <c r="BE160"/>
  <c r="BI150"/>
  <c r="BH150"/>
  <c r="BG150"/>
  <c r="BF150"/>
  <c r="T150"/>
  <c r="R150"/>
  <c r="P150"/>
  <c r="BK150"/>
  <c r="BE150"/>
  <c r="BI148"/>
  <c r="BH148"/>
  <c r="BG148"/>
  <c r="BF148"/>
  <c r="T148"/>
  <c r="R148"/>
  <c r="P148"/>
  <c r="BK148"/>
  <c r="BE148"/>
  <c r="BI143"/>
  <c r="BH143"/>
  <c r="BG143"/>
  <c r="BF143"/>
  <c r="T143"/>
  <c r="R143"/>
  <c r="P143"/>
  <c r="BK143"/>
  <c r="BE143"/>
  <c r="BI142"/>
  <c r="BH142"/>
  <c r="BG142"/>
  <c r="BF142"/>
  <c r="T142"/>
  <c r="R142"/>
  <c r="P142"/>
  <c r="BK142"/>
  <c r="BE142"/>
  <c r="BI140"/>
  <c r="BH140"/>
  <c r="BG140"/>
  <c r="BF140"/>
  <c r="T140"/>
  <c r="R140"/>
  <c r="P140"/>
  <c r="BK140"/>
  <c r="BE140"/>
  <c r="BI138"/>
  <c r="BH138"/>
  <c r="BG138"/>
  <c r="BF138"/>
  <c r="T138"/>
  <c r="R138"/>
  <c r="P138"/>
  <c r="BK138"/>
  <c r="BE138"/>
  <c r="BI136"/>
  <c r="BH136"/>
  <c r="BG136"/>
  <c r="BF136"/>
  <c r="T136"/>
  <c r="R136"/>
  <c r="P136"/>
  <c r="BK136"/>
  <c r="BE136"/>
  <c r="BI127"/>
  <c r="BH127"/>
  <c r="BG127"/>
  <c r="BF127"/>
  <c r="T127"/>
  <c r="R127"/>
  <c r="P127"/>
  <c r="BK127"/>
  <c r="BE127"/>
  <c r="BI126"/>
  <c r="BH126"/>
  <c r="BG126"/>
  <c r="BF126"/>
  <c r="T126"/>
  <c r="R126"/>
  <c r="P126"/>
  <c r="BK126"/>
  <c r="BE126"/>
  <c r="BI124"/>
  <c r="BH124"/>
  <c r="BG124"/>
  <c r="BF124"/>
  <c r="T124"/>
  <c r="R124"/>
  <c r="P124"/>
  <c r="BK124"/>
  <c r="BE124"/>
  <c r="BI122"/>
  <c r="BH122"/>
  <c r="BG122"/>
  <c r="BF122"/>
  <c r="T122"/>
  <c r="R122"/>
  <c r="P122"/>
  <c r="BK122"/>
  <c r="BE122"/>
  <c r="BI121"/>
  <c r="BH121"/>
  <c r="BG121"/>
  <c r="BF121"/>
  <c r="T121"/>
  <c r="R121"/>
  <c r="P121"/>
  <c r="BK121"/>
  <c r="BE121"/>
  <c r="BI117"/>
  <c r="BH117"/>
  <c r="BG117"/>
  <c r="BF117"/>
  <c r="T117"/>
  <c r="R117"/>
  <c r="P117"/>
  <c r="BK117"/>
  <c r="BE117"/>
  <c r="BI114"/>
  <c r="BH114"/>
  <c r="BG114"/>
  <c r="BF114"/>
  <c r="T114"/>
  <c r="R114"/>
  <c r="P114"/>
  <c r="BK114"/>
  <c r="BE114"/>
  <c r="BI111"/>
  <c r="BH111"/>
  <c r="BG111"/>
  <c r="BF111"/>
  <c r="T111"/>
  <c r="R111"/>
  <c r="P111"/>
  <c r="BK111"/>
  <c r="BE111"/>
  <c r="BI107"/>
  <c r="BH107"/>
  <c r="BG107"/>
  <c r="BF107"/>
  <c r="T107"/>
  <c r="R107"/>
  <c r="P107"/>
  <c r="BK107"/>
  <c r="BE107"/>
  <c r="BI104"/>
  <c r="BH104"/>
  <c r="BG104"/>
  <c r="BF104"/>
  <c r="T104"/>
  <c r="R104"/>
  <c r="P104"/>
  <c r="BK104"/>
  <c r="BE104"/>
  <c r="F80"/>
  <c r="E78"/>
  <c r="F49"/>
  <c r="E47"/>
  <c r="J21"/>
  <c r="E21"/>
  <c r="J20"/>
  <c r="J18"/>
  <c r="E18"/>
  <c r="F83" s="1"/>
  <c r="J17"/>
  <c r="J15"/>
  <c r="E15"/>
  <c r="J14"/>
  <c r="J49"/>
  <c r="E7"/>
  <c r="E76" s="1"/>
  <c r="AS51" i="1"/>
  <c r="L47"/>
  <c r="AM44"/>
  <c r="L44"/>
  <c r="L42"/>
  <c r="L41"/>
  <c r="J80" i="4" l="1"/>
  <c r="J57" s="1"/>
  <c r="BE92"/>
  <c r="J91"/>
  <c r="F33"/>
  <c r="BC55" i="1" s="1"/>
  <c r="T84" i="4"/>
  <c r="BK91"/>
  <c r="J59" s="1"/>
  <c r="F32"/>
  <c r="BB55" i="1" s="1"/>
  <c r="BE190" i="2"/>
  <c r="P185"/>
  <c r="BK157"/>
  <c r="R157"/>
  <c r="T157"/>
  <c r="P88"/>
  <c r="T88"/>
  <c r="F32"/>
  <c r="BB52" i="1" s="1"/>
  <c r="J80" i="2"/>
  <c r="R91" i="4"/>
  <c r="R79" s="1"/>
  <c r="P157" i="2"/>
  <c r="R185"/>
  <c r="BD54" i="1"/>
  <c r="AW54"/>
  <c r="E69" i="4"/>
  <c r="F76"/>
  <c r="P84"/>
  <c r="P79" s="1"/>
  <c r="AU55" i="1" s="1"/>
  <c r="T91" i="4"/>
  <c r="BK79"/>
  <c r="BK185" i="2"/>
  <c r="T185"/>
  <c r="BB54" i="1"/>
  <c r="J31" i="4"/>
  <c r="AW55" i="1" s="1"/>
  <c r="J31" i="2"/>
  <c r="AW52" i="1" s="1"/>
  <c r="R88" i="2"/>
  <c r="E45"/>
  <c r="BK88"/>
  <c r="F34"/>
  <c r="BD52" i="1" s="1"/>
  <c r="F33" i="2"/>
  <c r="BC52" i="1" s="1"/>
  <c r="J49" i="4"/>
  <c r="F34"/>
  <c r="BD55" i="1" s="1"/>
  <c r="BC54"/>
  <c r="J84" i="4"/>
  <c r="T79"/>
  <c r="J30"/>
  <c r="AV55" i="1" s="1"/>
  <c r="BA54"/>
  <c r="F31" i="2"/>
  <c r="BA52" i="1" s="1"/>
  <c r="F30" i="4"/>
  <c r="AZ55" i="1" s="1"/>
  <c r="F31" i="4"/>
  <c r="BA55" i="1" s="1"/>
  <c r="F52" i="2"/>
  <c r="J58" i="4" l="1"/>
  <c r="J79"/>
  <c r="J27" s="1"/>
  <c r="T87" i="2"/>
  <c r="T86" s="1"/>
  <c r="R87"/>
  <c r="R86" s="1"/>
  <c r="P87"/>
  <c r="P86" s="1"/>
  <c r="AU52" i="1" s="1"/>
  <c r="BK87" i="2"/>
  <c r="BB51" i="1"/>
  <c r="AX51" s="1"/>
  <c r="BD51"/>
  <c r="W30" s="1"/>
  <c r="AT55"/>
  <c r="BC51"/>
  <c r="W29" s="1"/>
  <c r="BA51"/>
  <c r="J56" i="4" l="1"/>
  <c r="AU54" i="1"/>
  <c r="AU51" s="1"/>
  <c r="W28"/>
  <c r="BK86" i="2"/>
  <c r="J27" s="1"/>
  <c r="AY51" i="1"/>
  <c r="AW51"/>
  <c r="J36" i="4"/>
  <c r="AG55" i="1"/>
  <c r="AN55" s="1"/>
  <c r="F30" i="2" l="1"/>
  <c r="J56"/>
  <c r="AG52" i="1"/>
  <c r="AN52" s="1"/>
  <c r="AN51" l="1"/>
  <c r="AG51"/>
  <c r="AK23" s="1"/>
  <c r="J30" i="2"/>
  <c r="AZ52" i="1"/>
  <c r="AV54"/>
  <c r="AT54" s="1"/>
  <c r="AZ54"/>
  <c r="AZ51" l="1"/>
  <c r="AV51" s="1"/>
  <c r="AT51" s="1"/>
  <c r="AV52"/>
  <c r="AT52" s="1"/>
  <c r="J36" i="2"/>
  <c r="W26" i="1"/>
  <c r="AK26" s="1"/>
  <c r="AK32" s="1"/>
</calcChain>
</file>

<file path=xl/sharedStrings.xml><?xml version="1.0" encoding="utf-8"?>
<sst xmlns="http://schemas.openxmlformats.org/spreadsheetml/2006/main" count="2230" uniqueCount="656">
  <si>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</si>
  <si>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</si>
  <si>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</si>
  <si>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</si>
  <si>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</si>
  <si>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</si>
  <si>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</si>
  <si>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{465c0da4-998a-41b6-b752-166cba185137}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</si>
  <si>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</si>
  <si>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</si>
  <si>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</si>
  <si>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</si>
  <si>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</si>
  <si>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</si>
  <si>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</si>
  <si>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</si>
  <si>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</si>
  <si>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KSO:</t>
  </si>
  <si>
    <t>822 59 72</t>
  </si>
  <si>
    <t>CC-CZ:</t>
  </si>
  <si>
    <t>Místo:</t>
  </si>
  <si>
    <t>Datum:</t>
  </si>
  <si>
    <t>CZ-CPV:</t>
  </si>
  <si>
    <t>CZ-CPA:</t>
  </si>
  <si>
    <t>Zadavatel:</t>
  </si>
  <si>
    <t>IČ:</t>
  </si>
  <si>
    <t xml:space="preserve"> 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</si>
  <si>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</si>
  <si>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</si>
  <si>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</si>
  <si>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</si>
  <si>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</si>
  <si>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</si>
  <si>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</si>
  <si>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</si>
  <si>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</si>
  <si>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</si>
  <si>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</si>
  <si>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</si>
  <si>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</si>
  <si>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</si>
  <si>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</si>
  <si>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</si>
  <si>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</si>
  <si>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</si>
  <si>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</si>
  <si>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</si>
  <si>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</si>
  <si>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</si>
  <si>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</si>
  <si>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</si>
  <si>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</si>
  <si>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</si>
  <si>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</si>
  <si>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</si>
  <si>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</si>
  <si>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</si>
  <si>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</si>
  <si>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</si>
  <si>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</si>
  <si>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</si>
  <si>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</si>
  <si>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</si>
  <si>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</si>
  <si>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</si>
  <si>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</si>
  <si>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</si>
  <si>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</si>
  <si>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</si>
  <si>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</si>
  <si>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</si>
  <si>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</si>
  <si>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</si>
  <si>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{26bd88bb-a233-402a-bd79-43004a90ea79}</t>
  </si>
  <si>
    <t>2</t>
  </si>
  <si>
    <t>{512d491c-e61d-4093-8e35-be1233f22b6e}</t>
  </si>
  <si>
    <t>VON</t>
  </si>
  <si>
    <t>Vedlejší a ostatní náklady</t>
  </si>
  <si>
    <t>{51fbf433-f547-4209-8c91-c65606ede303}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</si>
  <si>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</si>
  <si>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</si>
  <si>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</si>
  <si>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</si>
  <si>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</si>
  <si>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</si>
  <si>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</si>
  <si>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</si>
  <si>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</si>
  <si>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</si>
  <si>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</si>
  <si>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</si>
  <si>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</si>
  <si>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</si>
  <si>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</si>
  <si>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</si>
  <si>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</si>
  <si>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</si>
  <si>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</si>
  <si>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</si>
  <si>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</si>
  <si>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</si>
  <si>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</si>
  <si>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</si>
  <si>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</si>
  <si>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</si>
  <si>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</si>
  <si>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</si>
  <si>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</si>
  <si>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</si>
  <si>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</si>
  <si>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</si>
  <si>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</si>
  <si>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</si>
  <si>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</si>
  <si>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</si>
  <si>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m2</t>
  </si>
  <si>
    <t>4</t>
  </si>
  <si>
    <t>VV</t>
  </si>
  <si>
    <t>m</t>
  </si>
  <si>
    <t>-346262667</t>
  </si>
  <si>
    <t>5</t>
  </si>
  <si>
    <t>m3</t>
  </si>
  <si>
    <t>1167562800</t>
  </si>
  <si>
    <t>-745793617</t>
  </si>
  <si>
    <t>8</t>
  </si>
  <si>
    <t>-1063422611</t>
  </si>
  <si>
    <t>9</t>
  </si>
  <si>
    <t>-625002618</t>
  </si>
  <si>
    <t>167101101</t>
  </si>
  <si>
    <t>1308504010</t>
  </si>
  <si>
    <t>M</t>
  </si>
  <si>
    <t>103641010</t>
  </si>
  <si>
    <t>zemina pro terénní úpravy -  ornice</t>
  </si>
  <si>
    <t>t</t>
  </si>
  <si>
    <t>-104479692</t>
  </si>
  <si>
    <t>-1969581828</t>
  </si>
  <si>
    <t>181301101</t>
  </si>
  <si>
    <t>Rozprostření a urovnání ornice v rovině nebo ve svahu sklonu do 1:5 při souvislé ploše do 500 m2, tl. vrstvy do 100 mm</t>
  </si>
  <si>
    <t>-673660982</t>
  </si>
  <si>
    <t>181411131</t>
  </si>
  <si>
    <t>Založení trávníku na půdě předem připravené plochy do 1000 m2 výsevem včetně utažení parkového v rovině nebo na svahu do 1:5</t>
  </si>
  <si>
    <t>612842581</t>
  </si>
  <si>
    <t>005724100</t>
  </si>
  <si>
    <t>osivo směs travní parková</t>
  </si>
  <si>
    <t>kg</t>
  </si>
  <si>
    <t>-900501024</t>
  </si>
  <si>
    <t>-582820455</t>
  </si>
  <si>
    <t>183403161</t>
  </si>
  <si>
    <t>Obdělání půdy válením v rovině nebo na svahu do 1:5</t>
  </si>
  <si>
    <t>184802111</t>
  </si>
  <si>
    <t>Chemické odplevelení půdy před založením kultury, trávníku nebo zpevněných ploch o výměře jednotlivě přes 20 m2 v rovině nebo na svahu do 1:5 postřikem na široko</t>
  </si>
  <si>
    <t>Komunikace pozemní</t>
  </si>
  <si>
    <t>-1646752964</t>
  </si>
  <si>
    <t>-1103895778</t>
  </si>
  <si>
    <t>-1038841587</t>
  </si>
  <si>
    <t>891460562</t>
  </si>
  <si>
    <t>-1137640627</t>
  </si>
  <si>
    <t>Ostatní konstrukce a práce, bourání</t>
  </si>
  <si>
    <t>1172332942</t>
  </si>
  <si>
    <t>kus</t>
  </si>
  <si>
    <t>-1438366361</t>
  </si>
  <si>
    <t>1623313330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</si>
  <si>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</si>
  <si>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</si>
  <si>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</si>
  <si>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</si>
  <si>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-1403199795</t>
  </si>
  <si>
    <t>997221559</t>
  </si>
  <si>
    <t>Vodorovná doprava suti bez naložení, ale se složením a s hrubým urovnáním Příplatek k ceně za každý další i započatý 1 km přes 1 km</t>
  </si>
  <si>
    <t>-278217028</t>
  </si>
  <si>
    <t>997221561</t>
  </si>
  <si>
    <t>Vodorovná doprava suti bez naložení, ale se složením a s hrubým urovnáním z kusových materiálů, na vzdálenost do 1 km</t>
  </si>
  <si>
    <t>-254466347</t>
  </si>
  <si>
    <t>997221569</t>
  </si>
  <si>
    <t>-45256475</t>
  </si>
  <si>
    <t>997221815</t>
  </si>
  <si>
    <t>Poplatek za uložení stavebního odpadu na skládce (skládkovné) betonového</t>
  </si>
  <si>
    <t>2052716205</t>
  </si>
  <si>
    <t>997221845</t>
  </si>
  <si>
    <t>Poplatek za uložení stavebního odpadu na skládce (skládkovné) asfaltového bez obsahu dehtu</t>
  </si>
  <si>
    <t>652555376</t>
  </si>
  <si>
    <t>997221855</t>
  </si>
  <si>
    <t>Poplatek za uložení stavebního odpadu na skládce (skládkovné) zeminy a kameniva</t>
  </si>
  <si>
    <t>-1777869861</t>
  </si>
  <si>
    <t>VON - Vedlejší a ostatní náklady</t>
  </si>
  <si>
    <t>D1 - Zařízení staveniště</t>
  </si>
  <si>
    <t>D2 - Projektové práce</t>
  </si>
  <si>
    <t>D3 - Geodetické práce</t>
  </si>
  <si>
    <t>D1</t>
  </si>
  <si>
    <t>Zařízení staveniště</t>
  </si>
  <si>
    <t>Zařízení staveniště - zřízení, provoz, odstranění - položka obsahuje veškeré náklady zařízení staveniště, které nejsou uvedeny zvlášť</t>
  </si>
  <si>
    <t>kpl</t>
  </si>
  <si>
    <t>262144</t>
  </si>
  <si>
    <t>1850030837</t>
  </si>
  <si>
    <t>D2</t>
  </si>
  <si>
    <t>Projektové práce</t>
  </si>
  <si>
    <t>PP_01</t>
  </si>
  <si>
    <t>Dopracování realizační dokumentace</t>
  </si>
  <si>
    <t>741022261</t>
  </si>
  <si>
    <t>Dokumentace skutečného provedení stavby</t>
  </si>
  <si>
    <t>763164767</t>
  </si>
  <si>
    <t>D3</t>
  </si>
  <si>
    <t>Geodetické práce</t>
  </si>
  <si>
    <t>Vytyčení stavby a geodetické práce dodavatele</t>
  </si>
  <si>
    <t>-225716782</t>
  </si>
  <si>
    <t>Vytýčení inženýrských sítí</t>
  </si>
  <si>
    <t>-179096666</t>
  </si>
  <si>
    <t>Zaměření skutečného provedení stavby</t>
  </si>
  <si>
    <t>1921463842</t>
  </si>
  <si>
    <t>Nakládání, skládání a překládání ornice</t>
  </si>
  <si>
    <t>Praha - Petřiny</t>
  </si>
  <si>
    <t>564851111</t>
  </si>
  <si>
    <t>Podklad ze štěrkodrtě ŠD tl 150 mm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</si>
  <si>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</si>
  <si>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</si>
  <si>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den</t>
  </si>
  <si>
    <t>DIO - přechodné dopravní značení</t>
  </si>
  <si>
    <t>Dokumentace DIO + zajištění DIR</t>
  </si>
  <si>
    <t>Dokumentace pro povolení zvláštního užívání komunikace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</si>
  <si>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</si>
  <si>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</si>
  <si>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CS ÚRS 2020 01</t>
  </si>
  <si>
    <t>564801112</t>
  </si>
  <si>
    <t>Podklad ze štěrkodrti ŠD s rozprostřením a zhutněním, po zhutnění tl. 40 mm</t>
  </si>
  <si>
    <t>577145112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</si>
  <si>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</si>
  <si>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</si>
  <si>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220960156</t>
  </si>
  <si>
    <t>Montáž upevňovací soupravy dopravních značek na stožár</t>
  </si>
  <si>
    <t>SPC_090-1R</t>
  </si>
  <si>
    <t>Upevňovací souprava pro instalaci DZ na stožár SSZ</t>
  </si>
  <si>
    <t>914111111</t>
  </si>
  <si>
    <t>Montáž svislé dopravní značky základní velikosti do 1 m2 objímkami na sloupky nebo konzoly</t>
  </si>
  <si>
    <t>40445611</t>
  </si>
  <si>
    <t>značky upravující přednost P2, P3, P8 500mm</t>
  </si>
  <si>
    <t>914511111</t>
  </si>
  <si>
    <t>Montáž sloupku dopravních značek délky do 3,5 m do betonového základu</t>
  </si>
  <si>
    <t>40445225</t>
  </si>
  <si>
    <t>sloupek pro dopravní značku Zn D 60mm v 3,5m</t>
  </si>
  <si>
    <t>40445240</t>
  </si>
  <si>
    <t>patka pro sloupek Al D 60mm</t>
  </si>
  <si>
    <t>998</t>
  </si>
  <si>
    <t>Přesun hmot</t>
  </si>
  <si>
    <t>998225111</t>
  </si>
  <si>
    <t>Přesun hmot pro komunikace s krytem z kameniva, monolitickým betonovým nebo živičným dopravní vzdálenost do 200 m jakékoliv délky objektu</t>
  </si>
  <si>
    <t>Práce a dodávky M</t>
  </si>
  <si>
    <t>21-M</t>
  </si>
  <si>
    <t>Elektromontáže</t>
  </si>
  <si>
    <t>210021012</t>
  </si>
  <si>
    <t>Ostatní elektromontážní doplňkové práce zhotovení otvorů v plechu tl. do 4 mm kruhových, průměru přes 21 do 29 mm</t>
  </si>
  <si>
    <t>210100151</t>
  </si>
  <si>
    <t>Ukončení kabelů smršťovací záklopkou nebo páskou se zapojením bez letování počtu a průřezu žil do 4 x 16 mm2</t>
  </si>
  <si>
    <t>1*2</t>
  </si>
  <si>
    <t>34343202</t>
  </si>
  <si>
    <t>trubka smršťovací středněstěnná s lepidlem</t>
  </si>
  <si>
    <t>210810014</t>
  </si>
  <si>
    <t>Montáž izolovaných kabelů měděných bez ukončení do 1 kV uložených volně CYKY, CYKYD, CYKYDY, NYM, NYY, YSLY, 750 V, počtu a průřezu žil 4 x 16 mm2</t>
  </si>
  <si>
    <t>341110800</t>
  </si>
  <si>
    <t>kabel silový s Cu jádrem CYKY 4x16 mm2</t>
  </si>
  <si>
    <t>22-M</t>
  </si>
  <si>
    <t>Montáže technologických zařízení pro dopravní stavby</t>
  </si>
  <si>
    <t>220060771</t>
  </si>
  <si>
    <t>Montáž kabelu sdělovacího párového volně uloženého včetně přistavení kabelového bubnu ke kabelové komoře nebo telekomunikačnímu kanálku, pročištění otvoru v tvárnicové, žlabové nebo trubkové trase a zatažení kabelu, odříznutí kabelu, uzavření konců a uzavření kabelu ručně zatahovaného TCEKE, TCEKFE, TCEKFY, TCEKEZE -Y, TCEKPFLEY, TCEKPFLEZE -Y s jádrem 1,00 mm 1 až 7 P</t>
  </si>
  <si>
    <t>34126055R</t>
  </si>
  <si>
    <t>220061551</t>
  </si>
  <si>
    <t>Montáž kabelu návěstního zataženého do tvárnic včetně přípravy kabelového bubnu a přistavení k tvárnici, úpravy konců kabelů, přezkoušení kabelu, zatažení kabelu do tvárnice, uzavření konců kabelu a stočení zbytku kabelu NCEY, NCYY, CYAY s jádrem 1,00 mm do 2,5 mm do 5 žil</t>
  </si>
  <si>
    <t>34143306</t>
  </si>
  <si>
    <t>šňůra s Cu jádrem stíněná 5x1,50mm2</t>
  </si>
  <si>
    <t>220061553</t>
  </si>
  <si>
    <t>Montáž kabelu návěstního zataženého do tvárnic včetně přípravy kabelového bubnu a přistavení k tvárnici, úpravy konců kabelů, přezkoušení kabelu, zatažení kabelu do tvárnice, uzavření konců kabelu a stočení zbytku kabelu NCEY, NCYY, CYAY s jádrem 1,00 mm do 2,5 mm do 19 žil</t>
  </si>
  <si>
    <t>34111150</t>
  </si>
  <si>
    <t>kabel silový s Cu jádrem 1kV 19x1,5mm2</t>
  </si>
  <si>
    <t>220061554</t>
  </si>
  <si>
    <t>Montáž kabelu návěstního zataženého do tvárnic včetně přípravy kabelového bubnu a přistavení k tvárnici, úpravy konců kabelů, přezkoušení kabelu, zatažení kabelu do tvárnice, uzavření konců kabelu a stočení zbytku kabelu NCEY, NCYY, CYAY s jádrem 1,00 mm do 2,5 mm do 30 žil</t>
  </si>
  <si>
    <t>34111165</t>
  </si>
  <si>
    <t>kabel silový s Cu jádrem 1kV 24x1,5mm2</t>
  </si>
  <si>
    <t>220061555</t>
  </si>
  <si>
    <t>Montáž kabelu návěstního zataženého do tvárnic včetně přípravy kabelového bubnu a přistavení k tvárnici, úpravy konců kabelů, přezkoušení kabelu, zatažení kabelu do tvárnice, uzavření konců kabelu a stočení zbytku kabelu NCEY, NCYY, CYAY s jádrem 1,00 mm do 2,5 mm 37 žil</t>
  </si>
  <si>
    <t>341111100</t>
  </si>
  <si>
    <t>kabel silový s Cu jádrem 1kV 37x1,5mm2</t>
  </si>
  <si>
    <t>220110341</t>
  </si>
  <si>
    <t>Montáž objímky označovací kabelové včetně vyražení znaku na objímku, nasazení objímky a zaletování, ovinutí objímky i pláště kabelu páskou pro označení průběhu kabelu</t>
  </si>
  <si>
    <t>35442110R</t>
  </si>
  <si>
    <t>štítek kabelový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</si>
  <si>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</si>
  <si>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</si>
  <si>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220111741</t>
  </si>
  <si>
    <t>Montáž svorky rozpojovací včetně montáže skříňky pro svorku, úpravy zemniče pro připojení svorky, očíslování zemniče zkušební</t>
  </si>
  <si>
    <t>354419960</t>
  </si>
  <si>
    <t>svorka odbočovací a spojovací pro spojování kruhových a páskových vodičů, FeZn</t>
  </si>
  <si>
    <t>220111761</t>
  </si>
  <si>
    <t>Montáž svorky uzemňovací včetně očištění spojů a součástí na vodovodním potrubí</t>
  </si>
  <si>
    <t>35441895</t>
  </si>
  <si>
    <t>svorka připojovací k připojení kovových částí</t>
  </si>
  <si>
    <t>220111776</t>
  </si>
  <si>
    <t>Montáž vedení uzemňovacího v zemi včetně rozvinutí, uříznutí a navrtání otvorů pro spojení, zalití asfaltem z drátu</t>
  </si>
  <si>
    <t>35442062</t>
  </si>
  <si>
    <t>pás zemnící 30 x 4 mm FeZn</t>
  </si>
  <si>
    <t>35441073</t>
  </si>
  <si>
    <t>drát průměr 10 mm FeZn</t>
  </si>
  <si>
    <t>741420911R</t>
  </si>
  <si>
    <t>Údržba hromosvodů nátěry částí hromosvodných zařízení (odrezivění, očistění, základní a vrchní nátěr) svodových vodičů včetně podpěr a svorek</t>
  </si>
  <si>
    <t>220111756</t>
  </si>
  <si>
    <t>Uzemnění kabelu na stávající uzemnění včetně připevnění uzemňovací objímky na lano a kabel, přiletování uzemňovacího vodiče k objímce a ke stávajícímu uzemnění kabelu do 140 žil jednoho závěsného lana</t>
  </si>
  <si>
    <t>220300001</t>
  </si>
  <si>
    <t>Zhotovení formy kabelové délky do 0,5 m na kabel do 5x2</t>
  </si>
  <si>
    <t>220300002</t>
  </si>
  <si>
    <t>Zhotovení formy kabelové délky do 0,5 m na kabelu do 10x2</t>
  </si>
  <si>
    <t>220300003</t>
  </si>
  <si>
    <t>Zhotovení formy kabelové délky do 0,5 m na kabelu do 15x2</t>
  </si>
  <si>
    <t>220300004</t>
  </si>
  <si>
    <t>Zhotovení formy kabelové délky do 0,5 m na kabelu do 20x2</t>
  </si>
  <si>
    <t>220300604</t>
  </si>
  <si>
    <t>Ukončení návěstních kabelů smršťovací záklopkou včetně odizolování, vyformování a zapojení vodičů na kabelech NCEY, NCYY do 19x1 nebo 1,5</t>
  </si>
  <si>
    <t>4*2</t>
  </si>
  <si>
    <t>220300605</t>
  </si>
  <si>
    <t>Ukončení kabelu návěstního smršťovací záklopkou do 24x1/1,5</t>
  </si>
  <si>
    <t>220300606</t>
  </si>
  <si>
    <t>Ukončení kabelu návěstního smršťovací záklopkou do 37x1/1,5</t>
  </si>
  <si>
    <t>220960002</t>
  </si>
  <si>
    <t>Montáž stožáru ( sloupku ) přímého na základovém rámu</t>
  </si>
  <si>
    <t>SPC_001R</t>
  </si>
  <si>
    <t>Stožár přímý na základový rám 3,50m, typizovaný (A1 CH)</t>
  </si>
  <si>
    <t>SPC_003-1R</t>
  </si>
  <si>
    <t>Základový rám pro stožár přímý, typizovaný</t>
  </si>
  <si>
    <t>SPC_003-2R</t>
  </si>
  <si>
    <t>Dvířka na stožár chodecký</t>
  </si>
  <si>
    <t>220960003</t>
  </si>
  <si>
    <t>Montáž stožáru nebo sloupku včetně postavení stožáru, usazení nebo zabetonování základu, zatažení kabelu do stožáru, připojení kabelu, připojení uzemnění vyložníkového zapuštěného</t>
  </si>
  <si>
    <t>220960005</t>
  </si>
  <si>
    <t>Montáž výložníku na stožár</t>
  </si>
  <si>
    <t>SPC_006R</t>
  </si>
  <si>
    <t>Stožár výložníkový B 6,3, typizovaný</t>
  </si>
  <si>
    <t>SPC_006-30R</t>
  </si>
  <si>
    <t>Výložník 3000</t>
  </si>
  <si>
    <t>SPC_006-35R</t>
  </si>
  <si>
    <t>Výložník 3500</t>
  </si>
  <si>
    <t>SPC_007R</t>
  </si>
  <si>
    <t>Stožár výložníkový STa 7500</t>
  </si>
  <si>
    <t>SPC_006-2R</t>
  </si>
  <si>
    <t>Dvířka na stožár výložníkový</t>
  </si>
  <si>
    <t>220960021</t>
  </si>
  <si>
    <t>Montáž svorkovnice stožárové</t>
  </si>
  <si>
    <t>220960022</t>
  </si>
  <si>
    <t>Smontování stožárové svorkovnice</t>
  </si>
  <si>
    <t>SPC_008R</t>
  </si>
  <si>
    <t>Komponenty pro sestavení stožárové svorkovnice</t>
  </si>
  <si>
    <t>220960031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</si>
  <si>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</si>
  <si>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SPC_012R</t>
  </si>
  <si>
    <t>Návěstidlo 1x300mm, z, LED, nízkovoltové, se symbolem, vč. držáků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</si>
  <si>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</si>
  <si>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</si>
  <si>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SPC_016R</t>
  </si>
  <si>
    <t>Návěstidlo 2x200mm, č/z, LED, nízkovoltové, se symboly, vč. držáků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</si>
  <si>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</si>
  <si>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</si>
  <si>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SPC_017R</t>
  </si>
  <si>
    <t>Návěstidlo 3x200mm, č/ž/z, LED, nízkovoltové, vč. držáků</t>
  </si>
  <si>
    <t>220960042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</si>
  <si>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výložník</t>
  </si>
  <si>
    <t>SPC_019R</t>
  </si>
  <si>
    <t>Návěstidlo 3x300mm, č/ž/z, LED, nízkovoltové, vč. držáků, vč. nosiče na výložník</t>
  </si>
  <si>
    <t>220960091</t>
  </si>
  <si>
    <t>Smontování dopravního návěstidla včetně sestavení návěstidla s elektrickým propojením, montáže upevňovací konzoly pro upevnění na stožár nebo montáže nosiče pro upevnění na výložník jednokomorového pro montáž na stožár</t>
  </si>
  <si>
    <t>220960096</t>
  </si>
  <si>
    <t>Smontování dopravního návěstidla včetně sestavení návěstidla s elektrickým propojením, montáže upevňovací konzoly pro upevnění na stožár nebo montáže nosiče pro upevnění na výložník dvoukomorového pro montáž na stožár</t>
  </si>
  <si>
    <t>220960101</t>
  </si>
  <si>
    <t>Smontování dopravního návěstidla včetně sestavení návěstidla s elektrickým propojením, montáže upevňovací konzoly pro upevnění na stožár nebo montáže nosiče pro upevnění na výložník tříkomorového pro montáž na stožár</t>
  </si>
  <si>
    <t>220960102</t>
  </si>
  <si>
    <t>Smontování dopravního návěstidla včetně sestavení návěstidla s elektrickým propojením, montáže upevňovací konzoly pro upevnění na stožár nebo montáže nosiče pro upevnění na výložník tříkomorového pro montáž na výložník</t>
  </si>
  <si>
    <t>220960113</t>
  </si>
  <si>
    <t>Montáž signalizačního zařízení pro nevidomé na návěstidlo</t>
  </si>
  <si>
    <t>SPC_030R</t>
  </si>
  <si>
    <t>220960120</t>
  </si>
  <si>
    <t>Montáž dopravního detektoru včetně rozměření a označení místa pro vyvrtání otvorů, vyvrtání otvorů, vyříznutí závitů, montáže skříňky se zapojením, nastavení a vyzkoušení, připojení uzemnění videodetektoru na výložník</t>
  </si>
  <si>
    <t>220960125</t>
  </si>
  <si>
    <t>Nastavení dopravního detektoru videodetektoru na výložníku</t>
  </si>
  <si>
    <t>SPC_033R</t>
  </si>
  <si>
    <t>Kamera videodetekce, vč. držáku pro instalaci na stožár/výložník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</si>
  <si>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</si>
  <si>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</si>
  <si>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SPC_035R</t>
  </si>
  <si>
    <t>Tlačítko pro chodce - výzvové</t>
  </si>
  <si>
    <t>220960173R</t>
  </si>
  <si>
    <t>Montáž skříňky ručního řízení ( RR ) na stožár Porovnatelná položka k položce 220960173 CS ÚRS. Cena prací se stanoví porovnávací kalkulací pro následující kvalitativní podmínky: Montáž přijímače signálu aktivace akustické signalizace BPN na stožár, nebo montáž přijímače signálu DCF na stožár, vč. zapojení, oživení, nastavení a prověření funkce.</t>
  </si>
  <si>
    <t>SPC_032-1R</t>
  </si>
  <si>
    <t>Přijímač signálu aktivace akustické signalizace BPN</t>
  </si>
  <si>
    <t>SPC_032-2R</t>
  </si>
  <si>
    <t>Přijímač signálu (anténa) DCF</t>
  </si>
  <si>
    <t>220999005R1</t>
  </si>
  <si>
    <t>Ověření funkce aktivace akustické signalizace Rozborová položka. Cena prací se stanoví individuální kalkulací pro následující kvalitativní podmínky: Ověření funkce aktivace akustické signalizace, ověření dosahu vysílačů dle požadavků vyhl. 398/2009 Sb., příp. úprava řešení.</t>
  </si>
  <si>
    <t>40445260</t>
  </si>
  <si>
    <t>páska upínací 12,7x0,75mm</t>
  </si>
  <si>
    <t>20*0,5</t>
  </si>
  <si>
    <t>40445261</t>
  </si>
  <si>
    <t>spona upínací nerez</t>
  </si>
  <si>
    <t>220960182</t>
  </si>
  <si>
    <t>Montáž řadiče včetně usazení, zatažení kabelů do řadiče, připojení uzemnění přes šest světelných skupin</t>
  </si>
  <si>
    <t>SPC_913</t>
  </si>
  <si>
    <t>Mikroprocesorový řadič kompletní ve skříni vč. podstavce</t>
  </si>
  <si>
    <t>220999001R1</t>
  </si>
  <si>
    <t>Rozborová položka. Cena prací se stanoví individuální kalkulací pro následující kvalitativní podmínky: Úpravy a doplnění řadiče dle specifikace v PD, naprogramování řadiče, instalace do řadiče, otestování řízení a všech funkcí.</t>
  </si>
  <si>
    <t>220960191</t>
  </si>
  <si>
    <t>Regulace a aktivace jedné signální skupiny s použitím montážní plošiny</t>
  </si>
  <si>
    <t>220960198</t>
  </si>
  <si>
    <t>Regulace a aktivace každé další signální skupiny mikroprocesorového řadiče s použitím plošiny</t>
  </si>
  <si>
    <t>220960199</t>
  </si>
  <si>
    <t>Regulace a aktivace každé další signální skupiny mikroprocesorového řadiče bez použití plošiny</t>
  </si>
  <si>
    <t>220960301</t>
  </si>
  <si>
    <t>Příprava ke komplexnímu vyzkoušení křižovatky s mikroprocesorovým řadičem MR za první signální skupinu</t>
  </si>
  <si>
    <t>220960311</t>
  </si>
  <si>
    <t>Komplexní vyzkoušení křižovatky s mikroprocesorovým řadičem MR před uvedením zařízení do provozu do pěti signálních skupin</t>
  </si>
  <si>
    <t>220960421</t>
  </si>
  <si>
    <t>Přepnutí silničního signalizačního zařízení na blikající žlutou a zajištění v řadiči MR včetně přepnutí na blikající žlutou v řadiči,vyjmutí a odebrání pojistky 60 V, částečné vytažení desky odporů z konektorů, přezkoušení proti uvedení do činnosti a zajištění v řadiči MR</t>
  </si>
  <si>
    <t>220960422</t>
  </si>
  <si>
    <t>Uvedení do provozu silniční signalizační zařízení po přepnutí na blikající žlutou</t>
  </si>
  <si>
    <t>220999001R2</t>
  </si>
  <si>
    <t>Rozborová položka. Cena prací se stanoví individuální kalkulací pro následující kvalitativní podmínky: Zkušební provoz SSZ dle specifikace v PD.</t>
  </si>
  <si>
    <t>741810003R</t>
  </si>
  <si>
    <t>Zkoušky a prohlídky elektrických rozvodů a zařízení celková prohlídka a vyhotovení revizní zprávy</t>
  </si>
  <si>
    <t>210030921P1</t>
  </si>
  <si>
    <t>Porovnatelná položka k položce 210030921 CS ÚRS. Cena prací se stanoví porovnávací kalkulací pro následující kvalitativní podmínky: Označení stožárů čísly, výška písma typ. 100mm, provedení samolepící fólií nebo nástřikem přes šablonu.</t>
  </si>
  <si>
    <t>24622000R</t>
  </si>
  <si>
    <t>hmota nátěrová syntetická vrchní (email) odstín černý + šablony</t>
  </si>
  <si>
    <t>PMP1</t>
  </si>
  <si>
    <t>Materiál blíže nespecifikovaný, pro zvláštní podmínky v místě instalace a pro konkrétní použitou technologiii, jako jsou např. montážní pásky, T-kusy, L-kusy, nástavce, prodloužení, speciální držáky a pod.</t>
  </si>
  <si>
    <t>46-M</t>
  </si>
  <si>
    <t>Zemní práce při extr.mont.pracích</t>
  </si>
  <si>
    <t>460010024</t>
  </si>
  <si>
    <t>Vytyčení trati vedení kabelového podzemního v zástavbě</t>
  </si>
  <si>
    <t>km</t>
  </si>
  <si>
    <t>CS ÚRS 2017 02</t>
  </si>
  <si>
    <t>460070303</t>
  </si>
  <si>
    <t>Hloubení nezapažených jam ručně pro ostatní konstrukce s přemístěním výkopku do vzdálenosti 3 m od okraje jámy nebo naložením na dopravní prostředek, včetně zásypu, zhutnění a urovnání povrchu pro základy světelných návěstidel stožárových s 1 až 3 světly , v hornině třídy 3</t>
  </si>
  <si>
    <t>460070314</t>
  </si>
  <si>
    <t>Hloubení nezapažených jam ručně pro ostatní konstrukce s přemístěním výkopku do vzdálenosti 3 m od okraje jámy nebo naložením na dopravní prostředek, včetně zásypu, zhutnění a urovnání povrchu pro základy světelných návěstidel stožárových se 4 a více světly, v hornině třídy 4</t>
  </si>
  <si>
    <t>460070563</t>
  </si>
  <si>
    <t>Hloubení nezapažených jam ručně pro ostatní konstrukce s přemístěním výkopku do vzdálenosti 3 m od okraje jámy nebo naložením na dopravní prostředek, včetně zásypu, zhutnění a urovnání povrchu pro základy řadičů signalizace, v hornině třídy 3</t>
  </si>
  <si>
    <t>460080035</t>
  </si>
  <si>
    <t>Základové konstrukce základ bez bednění do rostlé zeminy z monolitického železobetonu bez výztuže tř. C 25/30</t>
  </si>
  <si>
    <t>stožár přímý: výměra položky 460070303 * rozměr základu =</t>
  </si>
  <si>
    <t>stožár výložníkový: výměra položky 460070314 * rozměr základu =</t>
  </si>
  <si>
    <t>podstavce skříní =</t>
  </si>
  <si>
    <t>460150123</t>
  </si>
  <si>
    <t>Hloubení zapažených i nezapažených kabelových rýh ručně včetně urovnání dna s přemístěním výkopku do vzdálenosti 3 m od okraje jámy nebo naložením na dopravní prostředek šířky 35 cm, hloubky 40 cm, v hornině třídy 3</t>
  </si>
  <si>
    <t>460310104</t>
  </si>
  <si>
    <t>Zemní protlaky strojně neřízený zemní protlak ( krtek) řízené horizontální vrtání v hornině tř. 1 až 4 pro protlačení PE trub, v hloubce do 6 m vnějšího průměru vrtu přes 110 do 125 mm</t>
  </si>
  <si>
    <t>28613116</t>
  </si>
  <si>
    <t>potrubí vodovodní PE100 PN 16 SDR11 6m 12m 100m 110x10,0mm</t>
  </si>
  <si>
    <t>230120046</t>
  </si>
  <si>
    <t>Čištění potrubí profukováním nebo proplachováním DN 100</t>
  </si>
  <si>
    <t>460260001</t>
  </si>
  <si>
    <t>Ostatní práce při stavbě kabelových vedení zatažení lana včetně odvinutí a napojení do kanálu nebo tvárnicové trasy</t>
  </si>
  <si>
    <t>460421001</t>
  </si>
  <si>
    <t>Kabelové lože včetně podsypu, zhutnění a urovnání povrchu z písku nebo štěrkopísku tloušťky 5 cm nad kabel bez zakrytí, šířky do 65 cm</t>
  </si>
  <si>
    <t>kabelová rýha celkem =</t>
  </si>
  <si>
    <t>460490013</t>
  </si>
  <si>
    <t>Krytí kabelů, spojek, koncovek a odbočnic kabelů výstražnou fólií z PVC včetně vyrovnání povrchu rýhy, rozvinutí a uložení fólie do rýhy, fólie šířky do 34cm</t>
  </si>
  <si>
    <t>v rýze š. 35 =</t>
  </si>
  <si>
    <t>69311311</t>
  </si>
  <si>
    <t>pás varovný plný PE š 330mm s potiskem</t>
  </si>
  <si>
    <t>220060423</t>
  </si>
  <si>
    <t>Položení ochranné trubky do kabelového lože průměru 110 mm</t>
  </si>
  <si>
    <t>220182025</t>
  </si>
  <si>
    <t>Kontrola průchodnosti trubky kalibrace do 2000 m</t>
  </si>
  <si>
    <t>34571355</t>
  </si>
  <si>
    <t>trubka elektroinstalační ohebná dvouplášťová korugovaná (chránička) D 94/110mm, HDPE+LDPE</t>
  </si>
  <si>
    <t>877261101</t>
  </si>
  <si>
    <t>Montáž tvarovek na vodovodním plastovém potrubí z polyetylenu PE 100 elektrotvarovek SDR 11/PN16 spojek, oblouků nebo redukcí d 110</t>
  </si>
  <si>
    <t>28615975</t>
  </si>
  <si>
    <t>elektrospojka SDR11 PE 100 PN16 D 110mm</t>
  </si>
  <si>
    <t>877261113</t>
  </si>
  <si>
    <t>Montáž tvarovek na vodovodním plastovém potrubí z polyetylenu PE 100 elektrotvarovek SDR 11/PN16 T-kusů d 110</t>
  </si>
  <si>
    <t>28614961</t>
  </si>
  <si>
    <t>elektrotvarovka T-kus rovnoramenný PE 100 PN16 D 110mm</t>
  </si>
  <si>
    <t>460560123</t>
  </si>
  <si>
    <t>Zásyp kabelových rýh ručně s uložením výkopku ve vrstvách včetně zhutnění a urovnání povrchu šířky 35 cm hloubky 40 cm, v hornině třídy 3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</si>
  <si>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</si>
  <si>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</si>
  <si>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jámy pro protlaky</t>
  </si>
  <si>
    <t>460120013</t>
  </si>
  <si>
    <t>Ostatní zemní práce při stavbě nadzemních vedení zásyp jam ručně včetně upěchování a uložení výkopku ve vrstvách, a úpravy povrchu, v hornině třídy 3</t>
  </si>
  <si>
    <t>460600022</t>
  </si>
  <si>
    <t>Přemístění (odvoz) horniny, suti a vybouraných hmot vodorovné přemístění horniny včetně složení, bez naložení a rozprostření jakékoliv třídy, na vzdálenost přes 50 do 500 m</t>
  </si>
  <si>
    <t>Přebytečná zemina z výkopů rýh: délka * šířka * vrstva =</t>
  </si>
  <si>
    <t>Přebytečná zemina z výkopů pro základy stožárů =</t>
  </si>
  <si>
    <t>Přebytečná zemina z výkopů pro skříně =</t>
  </si>
  <si>
    <t>460600061</t>
  </si>
  <si>
    <t>Přemístění (odvoz) horniny, suti a vybouraných hmot odvoz suti a vybouraných hmot do 1 km</t>
  </si>
  <si>
    <t>460600071</t>
  </si>
  <si>
    <t>Přemístění (odvoz) horniny, suti a vybouraných hmot odvoz suti a vybouraných hmot Příplatek k ceně za každý další i započatý 1 km</t>
  </si>
  <si>
    <t>Poplatek za uložení stavebního odpadu na skládce (skládkovné) - zemina a kamení s příměsí.</t>
  </si>
  <si>
    <t>460030011</t>
  </si>
  <si>
    <t>Přípravné terénní práce sejmutí drnu včetně nařezání a uložení na hromady nebo naložení na dopravní prostředek jakékoliv tloušťky</t>
  </si>
  <si>
    <t>113107141</t>
  </si>
  <si>
    <t>Odstranění podkladů živičného tl. do 50mm ručně</t>
  </si>
  <si>
    <t>334,5+19,6</t>
  </si>
  <si>
    <t>Asfaltový beton vrstva ložní ACL 16 (ABH)  s rozprostřením a zhutněním z nemodifikovaného asfaltu v pruhu šířky do 3 m, po zhutnění tl. 50 mm</t>
  </si>
  <si>
    <t>58942100</t>
  </si>
  <si>
    <t>Asfalt litý MA 8 pojivo 20/30, tl. 50 mm</t>
  </si>
  <si>
    <t>značky upravující přednost P4 700mm</t>
  </si>
  <si>
    <t>doplňkové dopravní značky E13</t>
  </si>
  <si>
    <t>doplňkové dopravní značky E7b</t>
  </si>
  <si>
    <t>dopravní značky Z6b</t>
  </si>
  <si>
    <t>95,61*19</t>
  </si>
  <si>
    <t>64,4*19</t>
  </si>
  <si>
    <t>257*1,1</t>
  </si>
  <si>
    <t>4+1</t>
  </si>
  <si>
    <t>Návěstidlo 1x200mm, z, LED, nízkovoltové, se symbolem, vč. držáků</t>
  </si>
  <si>
    <t>220960042R</t>
  </si>
  <si>
    <t>SPC_020R</t>
  </si>
  <si>
    <t>235*1,1</t>
  </si>
  <si>
    <t>1*19+8*24+4*37</t>
  </si>
  <si>
    <t>233*1,1</t>
  </si>
  <si>
    <t>kabel sdělovací Cu SYKFY 3x2x0,8</t>
  </si>
  <si>
    <t>24*1,1</t>
  </si>
  <si>
    <t>233+14</t>
  </si>
  <si>
    <t>34126055-1R</t>
  </si>
  <si>
    <t>kabel sdělovací Cu SYKFY 20x2x0,8</t>
  </si>
  <si>
    <t>14*1,1</t>
  </si>
  <si>
    <t>136*1,1</t>
  </si>
  <si>
    <t>362*1,1</t>
  </si>
  <si>
    <t>133*1,1</t>
  </si>
  <si>
    <t>136+133+14+10</t>
  </si>
  <si>
    <t>10*1,1</t>
  </si>
  <si>
    <t>8*2</t>
  </si>
  <si>
    <t>Výložník 4500</t>
  </si>
  <si>
    <t>SPC_007-45R</t>
  </si>
  <si>
    <t>SPC_007-50R</t>
  </si>
  <si>
    <t>Výložník 5000</t>
  </si>
  <si>
    <t>335/1000</t>
  </si>
  <si>
    <t>0,5*2</t>
  </si>
  <si>
    <t>7*0,6*0,6*1,6</t>
  </si>
  <si>
    <t>6*0,6*0,6*0,9</t>
  </si>
  <si>
    <t>2x40</t>
  </si>
  <si>
    <t>80*1,10</t>
  </si>
  <si>
    <t>2*40</t>
  </si>
  <si>
    <t>335*1,1</t>
  </si>
  <si>
    <t>455*1,1</t>
  </si>
  <si>
    <t>10*1,5*1,5*1,0</t>
  </si>
  <si>
    <t>17,296*2</t>
  </si>
  <si>
    <t>34,592*19</t>
  </si>
  <si>
    <t>Montáž měděných vodičů CMSM, A03VV, AO5, CGLU, CYH, CYLY, HO3VV, HO5 7x1,50 mm2 uložených pevně</t>
  </si>
  <si>
    <t>šňůra s Cu jádrem stíněná CMSM 5x1,50 mm2</t>
  </si>
  <si>
    <t>Montáž měděných šňůr VN vodičů CYKY uložených volně</t>
  </si>
  <si>
    <t>Šňůra VN typu CGAU 2/3, 6kV, 2,5mm2</t>
  </si>
  <si>
    <t>601*1,1</t>
  </si>
  <si>
    <t>Pomocné lanko pro převěs - vč.ukotvovacích prvků</t>
  </si>
  <si>
    <t>Montáž měděných vodičů CHBU 50 mm2 uložených volně</t>
  </si>
  <si>
    <t>kabel silový CHBU 50 mm2</t>
  </si>
  <si>
    <t>5*1,1</t>
  </si>
  <si>
    <t>Ukolejnění</t>
  </si>
  <si>
    <t>Montáž metalického kabelu TCEKPFLEZE 25x4x0,8mm - koordinační kabel</t>
  </si>
  <si>
    <t>Metalický kabel TCEKPFLEZE 25x4x0,8mm - koordinační kabel</t>
  </si>
  <si>
    <t>267*1,1</t>
  </si>
  <si>
    <t>Montáž spojky metalického kabelu TCEKPFLEZE 25x4x0,8mm - koordinační kabel</t>
  </si>
  <si>
    <t>ks</t>
  </si>
  <si>
    <t>Spojka metalického kabelu TCEKPFLEZE 25x4x0,8mm - koordinační kabel</t>
  </si>
  <si>
    <t>Optická trubka HDPE 40</t>
  </si>
  <si>
    <t>616*1,1</t>
  </si>
  <si>
    <t>Montáž sestaveného tramvajového návěstidla na stožár</t>
  </si>
  <si>
    <t>SPC_021R</t>
  </si>
  <si>
    <t>Tramvajové návěstidlo + kontr. rám + třmen</t>
  </si>
  <si>
    <t>Výzvové návěstidlo tramvajové</t>
  </si>
  <si>
    <t>Výzvové návěstidlo autobusové</t>
  </si>
  <si>
    <t>SPC_022R</t>
  </si>
  <si>
    <t>SPC_023R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</si>
  <si>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výložník</t>
  </si>
  <si>
    <t>220960042-1R</t>
  </si>
  <si>
    <t>Montáž pohyblivého třmenu návěstidla na výložníku</t>
  </si>
  <si>
    <t>Signalizační zařízení pro nevidomé SZN-1</t>
  </si>
  <si>
    <t>Jednotka JAZS-1</t>
  </si>
  <si>
    <t>SPC_031R</t>
  </si>
  <si>
    <t>SPC_033-1R</t>
  </si>
  <si>
    <t>Karta videodetekce</t>
  </si>
  <si>
    <t>SPC_034-1R</t>
  </si>
  <si>
    <t>Skříň tramvajového detektoru</t>
  </si>
  <si>
    <t>SPC_034-2R</t>
  </si>
  <si>
    <t>Svorkovnicová skříň pro propojení tram.detektorů</t>
  </si>
  <si>
    <t>SPC_034-3R</t>
  </si>
  <si>
    <t>trolejový kontakt pro detekci tramvaje</t>
  </si>
  <si>
    <t>smyčka ve vozovce vč.zaříznutí, zalití asfaltem a kabelů</t>
  </si>
  <si>
    <t>SPC_034-4R</t>
  </si>
  <si>
    <t>220960182R</t>
  </si>
  <si>
    <t>Montáž skříně BUS preference</t>
  </si>
  <si>
    <t>SPC_914</t>
  </si>
  <si>
    <t>Skříň BUS prefernece vč. výstroje</t>
  </si>
  <si>
    <t>220960182-1R</t>
  </si>
  <si>
    <t>SPC_915</t>
  </si>
  <si>
    <t>Montáž kabelové skříně LIC 1</t>
  </si>
  <si>
    <t>Kabelová skříň LIC velikost 1, vč.kompletní výzbroje - koordinační skříň KS</t>
  </si>
  <si>
    <t>220999001R3</t>
  </si>
  <si>
    <t>Rozborová položka. Cena prací se stanoví individuální kalkulací pro následující kvalitativní podmínky: Vyhodnocení zkušebního provozu a zpracování čistopisu DŘ</t>
  </si>
  <si>
    <t>Rozborová položka. Cena prací se stanoví individuální kalkulací pro následující kvalitativní podmínky: Úpravy a doplnění řadiče dle specifikace v PD: Zpracování dopravního řešení SSZ včetně odladění</t>
  </si>
  <si>
    <t>PMP2</t>
  </si>
  <si>
    <t>Doprava materiálu</t>
  </si>
  <si>
    <t xml:space="preserve">    998 - Přesun hmot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</si>
  <si>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</si>
  <si>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</si>
  <si>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</si>
  <si>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</si>
  <si>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>Obnova SSZ 6.803 Na Petřinách  - Na Vetrníku - technologie</t>
  </si>
  <si>
    <t>AŽD Praha.s.r.o.</t>
  </si>
  <si>
    <t>AŽD Praha s.r.o.</t>
  </si>
  <si>
    <t>TSK Praha a.s.</t>
  </si>
  <si>
    <t>SSZ 6.803 - Technologie SSZ</t>
  </si>
  <si>
    <t>SSZ 6.803</t>
  </si>
  <si>
    <t>Technologie SSZ</t>
  </si>
  <si>
    <t>Inženýrská činnost během výstavby a autorský dozor</t>
  </si>
  <si>
    <t>Odstranění podkladů nebo krytů strojně plochy jednotlivě přes 200 m2 s přemístěním hmot na skládku na vzdálenost do 20 m nebo s naložením na dopravní prostředek z betonu vyztuženého sítěmi, o tl. vrstvy do 100 mm</t>
  </si>
  <si>
    <t>113107235</t>
  </si>
  <si>
    <t>40445620</t>
  </si>
  <si>
    <t>40445620R</t>
  </si>
  <si>
    <t>zákazové, příkazové dopravní značky B1-B34, C1-15 700mm</t>
  </si>
  <si>
    <t>DZ B4</t>
  </si>
  <si>
    <t>C4a</t>
  </si>
  <si>
    <t>40445620R1</t>
  </si>
  <si>
    <t>40445620R2</t>
  </si>
  <si>
    <t>40445620R3</t>
  </si>
  <si>
    <t>741120205R</t>
  </si>
  <si>
    <t>34111090R</t>
  </si>
  <si>
    <t xml:space="preserve">250*1,1 </t>
  </si>
  <si>
    <t>34111090R1</t>
  </si>
  <si>
    <t>34111090R2</t>
  </si>
  <si>
    <t>741122031</t>
  </si>
  <si>
    <t>210871111R</t>
  </si>
  <si>
    <t>34111036</t>
  </si>
  <si>
    <t>kabel silový s Cu jádrem 1kV 3x2,5mm2</t>
  </si>
  <si>
    <t>34111030</t>
  </si>
  <si>
    <t>kabel silový s Cu jádrem 1kV 3x1,5mm2</t>
  </si>
  <si>
    <t>34111098</t>
  </si>
  <si>
    <t>kabel silový s Cu jádrem 1kV 5x4mm2</t>
  </si>
  <si>
    <t>34111197R</t>
  </si>
  <si>
    <t>220111891R</t>
  </si>
  <si>
    <t>34126060R</t>
  </si>
  <si>
    <t>220061554R</t>
  </si>
  <si>
    <t>220080903R</t>
  </si>
  <si>
    <t>35436554R</t>
  </si>
  <si>
    <t>34571350R</t>
  </si>
  <si>
    <t>220182022</t>
  </si>
  <si>
    <t>Uložení HDPE trubky pro optický kabel do výkopu bez zřízení lože a bez krytí</t>
  </si>
  <si>
    <t>220960042R1</t>
  </si>
  <si>
    <t>cena dle zkušeností z jiných staveb</t>
  </si>
  <si>
    <t>032103000</t>
  </si>
  <si>
    <t>013244000</t>
  </si>
  <si>
    <t>013254000</t>
  </si>
  <si>
    <t>013203000</t>
  </si>
  <si>
    <t>013234000</t>
  </si>
  <si>
    <t>0304303000-R</t>
  </si>
  <si>
    <t>012203000</t>
  </si>
  <si>
    <t>460010025</t>
  </si>
  <si>
    <t>012303000</t>
  </si>
  <si>
    <t>Provozní vlivy</t>
  </si>
  <si>
    <t>cena dle TSK</t>
  </si>
  <si>
    <t>Územní vlivy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</si>
</sst>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3366"/>
      <name val="Trebuchet MS"/>
      <family val="2"/>
      <charset val="238"/>
    </font>
    <font>
      <sz val="8"/>
      <name val="Arial CE"/>
      <family val="2"/>
    </font>
    <font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800080"/>
      <name val="Trebuchet MS"/>
      <family val="2"/>
      <charset val="238"/>
    </font>
    <font>
      <i/>
      <sz val="8"/>
      <color theme="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rgb="FF969696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/>
    <xf numFmtId="0" fontId="1" fillId="0" borderId="0"/>
    <xf numFmtId="0" fontId="36" fillId="0" borderId="0"/>
  </cellStyleXfs>
  <cellXfs count="302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34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7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8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7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2" xfId="0" applyNumberFormat="1" applyFont="1" applyBorder="1" applyAlignment="1">
      <alignment vertical="center"/>
    </xf>
    <xf numFmtId="4" fontId="28" fillId="0" borderId="23" xfId="0" applyNumberFormat="1" applyFont="1" applyBorder="1" applyAlignment="1">
      <alignment vertical="center"/>
    </xf>
    <xf numFmtId="166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0" fontId="0" fillId="2" borderId="0" xfId="0" applyFill="1" applyProtection="1"/>
    <xf numFmtId="0" fontId="29" fillId="2" borderId="0" xfId="1" applyFont="1" applyFill="1" applyAlignment="1" applyProtection="1">
      <alignment vertical="center"/>
    </xf>
    <xf numFmtId="0" fontId="34" fillId="2" borderId="0" xfId="1" applyFill="1" applyProtection="1"/>
    <xf numFmtId="165" fontId="3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4" fontId="4" fillId="5" borderId="9" xfId="0" applyNumberFormat="1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4" fontId="7" fillId="0" borderId="2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5" xfId="0" applyNumberFormat="1" applyFont="1" applyBorder="1" applyAlignment="1"/>
    <xf numFmtId="166" fontId="31" fillId="0" borderId="16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7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8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27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66" fontId="2" fillId="0" borderId="23" xfId="0" applyNumberFormat="1" applyFont="1" applyBorder="1" applyAlignment="1">
      <alignment vertical="center"/>
    </xf>
    <xf numFmtId="166" fontId="2" fillId="0" borderId="24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4" fontId="3" fillId="0" borderId="0" xfId="0" applyNumberFormat="1" applyFont="1" applyBorder="1" applyAlignment="1">
      <alignment horizontal="left" vertical="center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49" fontId="0" fillId="0" borderId="27" xfId="0" applyNumberFormat="1" applyFont="1" applyFill="1" applyBorder="1" applyAlignment="1" applyProtection="1">
      <alignment horizontal="left" vertical="center" wrapText="1"/>
      <protection locked="0"/>
    </xf>
    <xf numFmtId="167" fontId="0" fillId="0" borderId="27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27" xfId="0" applyBorder="1" applyAlignment="1" applyProtection="1">
      <alignment horizontal="center" vertical="center"/>
      <protection locked="0"/>
    </xf>
    <xf numFmtId="49" fontId="33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7" xfId="0" applyNumberForma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5" borderId="9" xfId="0" applyFont="1" applyFill="1" applyBorder="1" applyAlignment="1">
      <alignment horizontal="left" vertical="center"/>
    </xf>
    <xf numFmtId="49" fontId="0" fillId="0" borderId="27" xfId="0" applyNumberForma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0" xfId="0"/>
    <xf numFmtId="0" fontId="3" fillId="0" borderId="0" xfId="0" applyFont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8" fillId="0" borderId="0" xfId="0" applyFont="1" applyAlignment="1"/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4" fontId="39" fillId="0" borderId="0" xfId="0" applyNumberFormat="1" applyFont="1" applyAlignment="1"/>
    <xf numFmtId="0" fontId="40" fillId="0" borderId="0" xfId="0" applyFont="1" applyAlignment="1">
      <alignment horizontal="left"/>
    </xf>
    <xf numFmtId="4" fontId="40" fillId="0" borderId="0" xfId="0" applyNumberFormat="1" applyFont="1" applyAlignment="1"/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 wrapText="1"/>
    </xf>
    <xf numFmtId="167" fontId="41" fillId="0" borderId="0" xfId="0" applyNumberFormat="1" applyFont="1" applyFill="1" applyAlignment="1">
      <alignment vertical="center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/>
    <xf numFmtId="0" fontId="38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43" fillId="0" borderId="27" xfId="0" applyFont="1" applyFill="1" applyBorder="1" applyAlignment="1" applyProtection="1">
      <alignment horizontal="center" vertical="center"/>
      <protection locked="0"/>
    </xf>
    <xf numFmtId="0" fontId="43" fillId="0" borderId="27" xfId="0" applyFont="1" applyFill="1" applyBorder="1" applyAlignment="1" applyProtection="1">
      <alignment horizontal="center" vertical="center" wrapText="1"/>
      <protection locked="0"/>
    </xf>
    <xf numFmtId="167" fontId="43" fillId="0" borderId="27" xfId="0" applyNumberFormat="1" applyFont="1" applyFill="1" applyBorder="1" applyAlignment="1" applyProtection="1">
      <alignment vertical="center"/>
      <protection locked="0"/>
    </xf>
    <xf numFmtId="0" fontId="43" fillId="0" borderId="27" xfId="0" applyFont="1" applyFill="1" applyBorder="1" applyAlignment="1" applyProtection="1">
      <alignment horizontal="left" vertical="center" wrapText="1"/>
      <protection locked="0"/>
    </xf>
    <xf numFmtId="49" fontId="43" fillId="0" borderId="2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>
      <alignment horizontal="left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 wrapText="1"/>
    </xf>
    <xf numFmtId="49" fontId="37" fillId="0" borderId="27" xfId="0" applyNumberFormat="1" applyFont="1" applyFill="1" applyBorder="1" applyAlignment="1" applyProtection="1">
      <alignment horizontal="left" vertical="center" wrapText="1"/>
      <protection locked="0"/>
    </xf>
    <xf numFmtId="4" fontId="43" fillId="0" borderId="27" xfId="0" applyNumberFormat="1" applyFont="1" applyFill="1" applyBorder="1" applyAlignment="1" applyProtection="1">
      <alignment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167" fontId="33" fillId="0" borderId="27" xfId="0" applyNumberFormat="1" applyFont="1" applyFill="1" applyBorder="1" applyAlignment="1" applyProtection="1">
      <alignment vertical="center"/>
      <protection locked="0"/>
    </xf>
    <xf numFmtId="0" fontId="33" fillId="0" borderId="17" xfId="0" applyFont="1" applyBorder="1" applyAlignment="1">
      <alignment horizontal="left" vertical="center"/>
    </xf>
    <xf numFmtId="0" fontId="0" fillId="0" borderId="29" xfId="0" applyFont="1" applyBorder="1" applyAlignment="1">
      <alignment vertical="center"/>
    </xf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9" fillId="0" borderId="0" xfId="0" applyFont="1" applyFill="1" applyAlignment="1">
      <alignment horizontal="left" vertical="center" wrapText="1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4" fontId="0" fillId="0" borderId="27" xfId="0" applyNumberFormat="1" applyFill="1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4" fontId="40" fillId="0" borderId="0" xfId="0" applyNumberFormat="1" applyFont="1" applyFill="1" applyAlignment="1"/>
    <xf numFmtId="0" fontId="33" fillId="0" borderId="27" xfId="0" applyFont="1" applyFill="1" applyBorder="1" applyAlignment="1" applyProtection="1">
      <alignment horizontal="left" vertical="center" wrapText="1"/>
      <protection locked="0"/>
    </xf>
    <xf numFmtId="4" fontId="33" fillId="0" borderId="27" xfId="0" applyNumberFormat="1" applyFont="1" applyFill="1" applyBorder="1" applyAlignment="1" applyProtection="1">
      <alignment vertical="center"/>
      <protection locked="0"/>
    </xf>
    <xf numFmtId="4" fontId="39" fillId="0" borderId="0" xfId="0" applyNumberFormat="1" applyFont="1" applyFill="1" applyAlignment="1"/>
    <xf numFmtId="49" fontId="45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4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4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2" borderId="0" xfId="1" applyFont="1" applyFill="1" applyAlignment="1" applyProtection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</cellXfs>
  <cellStyles count="4">
    <cellStyle name="Hypertextový odkaz" xfId="1" builtinId="8"/>
    <cellStyle name="normální" xfId="0" builtinId="0" customBuiltin="1"/>
    <cellStyle name="normální 2" xfId="3"/>
    <cellStyle name="normální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 activeCell="J55" sqref="J55:AF5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260" t="s">
        <v>8</v>
      </c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S2" s="21" t="s">
        <v>9</v>
      </c>
      <c r="BT2" s="21" t="s">
        <v>10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4" ht="36.950000000000003" customHeight="1">
      <c r="B4" s="25"/>
      <c r="C4" s="26"/>
      <c r="D4" s="27" t="s">
        <v>12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13</v>
      </c>
      <c r="BS4" s="21" t="s">
        <v>14</v>
      </c>
    </row>
    <row r="5" spans="1:74" ht="14.45" customHeight="1">
      <c r="B5" s="25"/>
      <c r="C5" s="26"/>
      <c r="D5" s="30" t="s">
        <v>15</v>
      </c>
      <c r="E5" s="26"/>
      <c r="F5" s="26"/>
      <c r="G5" s="26"/>
      <c r="H5" s="26"/>
      <c r="I5" s="26"/>
      <c r="J5" s="26"/>
      <c r="K5" s="287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6"/>
      <c r="AQ5" s="28"/>
      <c r="BS5" s="21" t="s">
        <v>9</v>
      </c>
    </row>
    <row r="6" spans="1:74" ht="36.950000000000003" customHeight="1">
      <c r="B6" s="25"/>
      <c r="C6" s="26"/>
      <c r="D6" s="32" t="s">
        <v>16</v>
      </c>
      <c r="E6" s="26"/>
      <c r="F6" s="26"/>
      <c r="G6" s="26"/>
      <c r="H6" s="26"/>
      <c r="I6" s="26"/>
      <c r="J6" s="26"/>
      <c r="K6" s="289" t="s">
        <v>602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6"/>
      <c r="AQ6" s="28"/>
      <c r="BS6" s="21" t="s">
        <v>9</v>
      </c>
    </row>
    <row r="7" spans="1:74" ht="14.45" customHeight="1">
      <c r="B7" s="25"/>
      <c r="C7" s="26"/>
      <c r="D7" s="33" t="s">
        <v>17</v>
      </c>
      <c r="E7" s="26"/>
      <c r="F7" s="26"/>
      <c r="G7" s="26"/>
      <c r="H7" s="26"/>
      <c r="I7" s="26"/>
      <c r="J7" s="26"/>
      <c r="K7" s="31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3" t="s">
        <v>19</v>
      </c>
      <c r="AL7" s="26"/>
      <c r="AM7" s="26"/>
      <c r="AN7" s="31"/>
      <c r="AO7" s="26"/>
      <c r="AP7" s="26"/>
      <c r="AQ7" s="28"/>
      <c r="BS7" s="21" t="s">
        <v>9</v>
      </c>
    </row>
    <row r="8" spans="1:74" ht="14.45" customHeight="1">
      <c r="B8" s="25"/>
      <c r="C8" s="26"/>
      <c r="D8" s="33" t="s">
        <v>20</v>
      </c>
      <c r="E8" s="26"/>
      <c r="F8" s="26"/>
      <c r="G8" s="26"/>
      <c r="H8" s="26"/>
      <c r="I8" s="26"/>
      <c r="J8" s="26"/>
      <c r="K8" s="192" t="s">
        <v>210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3" t="s">
        <v>21</v>
      </c>
      <c r="AL8" s="26"/>
      <c r="AM8" s="26"/>
      <c r="AN8" s="179">
        <v>43951</v>
      </c>
      <c r="AO8" s="26"/>
      <c r="AP8" s="26"/>
      <c r="AQ8" s="28"/>
      <c r="BS8" s="21" t="s">
        <v>9</v>
      </c>
    </row>
    <row r="9" spans="1:74" ht="29.25" customHeight="1">
      <c r="B9" s="25"/>
      <c r="C9" s="26"/>
      <c r="D9" s="30" t="s">
        <v>22</v>
      </c>
      <c r="E9" s="26"/>
      <c r="F9" s="26"/>
      <c r="G9" s="26"/>
      <c r="H9" s="26"/>
      <c r="I9" s="26"/>
      <c r="J9" s="26"/>
      <c r="K9" s="3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0" t="s">
        <v>23</v>
      </c>
      <c r="AL9" s="26"/>
      <c r="AM9" s="26"/>
      <c r="AN9" s="34"/>
      <c r="AO9" s="26"/>
      <c r="AP9" s="26"/>
      <c r="AQ9" s="28"/>
      <c r="BS9" s="21" t="s">
        <v>9</v>
      </c>
    </row>
    <row r="10" spans="1:74" ht="14.45" customHeight="1">
      <c r="B10" s="25"/>
      <c r="C10" s="26"/>
      <c r="D10" s="33" t="s">
        <v>24</v>
      </c>
      <c r="E10" s="26"/>
      <c r="F10" s="26"/>
      <c r="G10" s="26"/>
      <c r="H10" s="26"/>
      <c r="I10" s="26"/>
      <c r="J10" s="26"/>
      <c r="K10" s="202" t="s">
        <v>605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3" t="s">
        <v>25</v>
      </c>
      <c r="AL10" s="26"/>
      <c r="AM10" s="26"/>
      <c r="AN10" s="31" t="s">
        <v>5</v>
      </c>
      <c r="AO10" s="26"/>
      <c r="AP10" s="26"/>
      <c r="AQ10" s="28"/>
      <c r="BS10" s="21" t="s">
        <v>9</v>
      </c>
    </row>
    <row r="11" spans="1:74" ht="18.399999999999999" customHeight="1">
      <c r="B11" s="25"/>
      <c r="C11" s="26"/>
      <c r="D11" s="26"/>
      <c r="E11" s="31" t="s">
        <v>26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3" t="s">
        <v>27</v>
      </c>
      <c r="AL11" s="26"/>
      <c r="AM11" s="26"/>
      <c r="AN11" s="31" t="s">
        <v>5</v>
      </c>
      <c r="AO11" s="26"/>
      <c r="AP11" s="26"/>
      <c r="AQ11" s="28"/>
      <c r="BS11" s="21" t="s">
        <v>9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S12" s="21" t="s">
        <v>9</v>
      </c>
    </row>
    <row r="13" spans="1:74" ht="14.45" customHeight="1">
      <c r="B13" s="25"/>
      <c r="C13" s="26"/>
      <c r="D13" s="33" t="s">
        <v>28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3" t="s">
        <v>25</v>
      </c>
      <c r="AL13" s="26"/>
      <c r="AM13" s="26"/>
      <c r="AN13" s="31" t="s">
        <v>5</v>
      </c>
      <c r="AO13" s="26"/>
      <c r="AP13" s="26"/>
      <c r="AQ13" s="28"/>
      <c r="BS13" s="21" t="s">
        <v>9</v>
      </c>
    </row>
    <row r="14" spans="1:74" ht="15">
      <c r="B14" s="25"/>
      <c r="C14" s="26"/>
      <c r="D14" s="26"/>
      <c r="E14" s="31" t="s">
        <v>26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3" t="s">
        <v>27</v>
      </c>
      <c r="AL14" s="26"/>
      <c r="AM14" s="26"/>
      <c r="AN14" s="31" t="s">
        <v>5</v>
      </c>
      <c r="AO14" s="26"/>
      <c r="AP14" s="26"/>
      <c r="AQ14" s="28"/>
      <c r="BS14" s="21" t="s">
        <v>9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S15" s="21" t="s">
        <v>6</v>
      </c>
    </row>
    <row r="16" spans="1:74" ht="14.45" customHeight="1">
      <c r="B16" s="25"/>
      <c r="C16" s="26"/>
      <c r="D16" s="33" t="s">
        <v>29</v>
      </c>
      <c r="E16" s="26"/>
      <c r="F16" s="26"/>
      <c r="G16" s="26"/>
      <c r="H16" s="26"/>
      <c r="I16" s="26"/>
      <c r="J16" s="26"/>
      <c r="K16" s="202" t="s">
        <v>603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3" t="s">
        <v>25</v>
      </c>
      <c r="AL16" s="26"/>
      <c r="AM16" s="26"/>
      <c r="AN16" s="31" t="s">
        <v>5</v>
      </c>
      <c r="AO16" s="26"/>
      <c r="AP16" s="26"/>
      <c r="AQ16" s="28"/>
      <c r="BS16" s="21" t="s">
        <v>6</v>
      </c>
    </row>
    <row r="17" spans="2:71" ht="18.399999999999999" customHeight="1">
      <c r="B17" s="25"/>
      <c r="C17" s="26"/>
      <c r="D17" s="26"/>
      <c r="E17" s="31" t="s">
        <v>26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3" t="s">
        <v>27</v>
      </c>
      <c r="AL17" s="26"/>
      <c r="AM17" s="26"/>
      <c r="AN17" s="31" t="s">
        <v>5</v>
      </c>
      <c r="AO17" s="26"/>
      <c r="AP17" s="26"/>
      <c r="AQ17" s="28"/>
      <c r="BS17" s="21" t="s">
        <v>30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S18" s="21" t="s">
        <v>9</v>
      </c>
    </row>
    <row r="19" spans="2:71" ht="14.45" customHeight="1">
      <c r="B19" s="25"/>
      <c r="C19" s="26"/>
      <c r="D19" s="33" t="s">
        <v>31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S19" s="21" t="s">
        <v>9</v>
      </c>
    </row>
    <row r="20" spans="2:71" ht="16.5" customHeight="1">
      <c r="B20" s="25"/>
      <c r="C20" s="26"/>
      <c r="D20" s="26"/>
      <c r="E20" s="290" t="s">
        <v>5</v>
      </c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6"/>
      <c r="AP20" s="26"/>
      <c r="AQ20" s="28"/>
      <c r="BS20" s="21" t="s">
        <v>6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</row>
    <row r="22" spans="2:71" ht="6.95" customHeight="1">
      <c r="B22" s="25"/>
      <c r="C22" s="2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6"/>
      <c r="AQ22" s="28"/>
    </row>
    <row r="23" spans="2:71" s="1" customFormat="1" ht="25.9" customHeight="1">
      <c r="B23" s="36"/>
      <c r="C23" s="37"/>
      <c r="D23" s="38" t="s">
        <v>32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91">
        <f>AG51</f>
        <v>0</v>
      </c>
      <c r="AL23" s="292"/>
      <c r="AM23" s="292"/>
      <c r="AN23" s="292"/>
      <c r="AO23" s="292"/>
      <c r="AP23" s="37"/>
      <c r="AQ23" s="40"/>
    </row>
    <row r="24" spans="2:71" s="1" customFormat="1" ht="6.95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0"/>
    </row>
    <row r="25" spans="2:71" s="1" customForma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293" t="s">
        <v>33</v>
      </c>
      <c r="M25" s="293"/>
      <c r="N25" s="293"/>
      <c r="O25" s="293"/>
      <c r="P25" s="37"/>
      <c r="Q25" s="37"/>
      <c r="R25" s="37"/>
      <c r="S25" s="37"/>
      <c r="T25" s="37"/>
      <c r="U25" s="37"/>
      <c r="V25" s="37"/>
      <c r="W25" s="293" t="s">
        <v>34</v>
      </c>
      <c r="X25" s="293"/>
      <c r="Y25" s="293"/>
      <c r="Z25" s="293"/>
      <c r="AA25" s="293"/>
      <c r="AB25" s="293"/>
      <c r="AC25" s="293"/>
      <c r="AD25" s="293"/>
      <c r="AE25" s="293"/>
      <c r="AF25" s="37"/>
      <c r="AG25" s="37"/>
      <c r="AH25" s="37"/>
      <c r="AI25" s="37"/>
      <c r="AJ25" s="37"/>
      <c r="AK25" s="293" t="s">
        <v>35</v>
      </c>
      <c r="AL25" s="293"/>
      <c r="AM25" s="293"/>
      <c r="AN25" s="293"/>
      <c r="AO25" s="293"/>
      <c r="AP25" s="37"/>
      <c r="AQ25" s="40"/>
    </row>
    <row r="26" spans="2:71" s="2" customFormat="1" ht="14.45" customHeight="1">
      <c r="B26" s="42"/>
      <c r="C26" s="43"/>
      <c r="D26" s="44" t="s">
        <v>36</v>
      </c>
      <c r="E26" s="43"/>
      <c r="F26" s="44" t="s">
        <v>37</v>
      </c>
      <c r="G26" s="43"/>
      <c r="H26" s="43"/>
      <c r="I26" s="43"/>
      <c r="J26" s="43"/>
      <c r="K26" s="43"/>
      <c r="L26" s="279">
        <v>0.21</v>
      </c>
      <c r="M26" s="280"/>
      <c r="N26" s="280"/>
      <c r="O26" s="280"/>
      <c r="P26" s="43"/>
      <c r="Q26" s="43"/>
      <c r="R26" s="43"/>
      <c r="S26" s="43"/>
      <c r="T26" s="43"/>
      <c r="U26" s="43"/>
      <c r="V26" s="43"/>
      <c r="W26" s="281">
        <f>AK23</f>
        <v>0</v>
      </c>
      <c r="X26" s="280"/>
      <c r="Y26" s="280"/>
      <c r="Z26" s="280"/>
      <c r="AA26" s="280"/>
      <c r="AB26" s="280"/>
      <c r="AC26" s="280"/>
      <c r="AD26" s="280"/>
      <c r="AE26" s="280"/>
      <c r="AF26" s="43"/>
      <c r="AG26" s="43"/>
      <c r="AH26" s="43"/>
      <c r="AI26" s="43"/>
      <c r="AJ26" s="43"/>
      <c r="AK26" s="281">
        <f>W26*0.21</f>
        <v>0</v>
      </c>
      <c r="AL26" s="280"/>
      <c r="AM26" s="280"/>
      <c r="AN26" s="280"/>
      <c r="AO26" s="280"/>
      <c r="AP26" s="43"/>
      <c r="AQ26" s="45"/>
    </row>
    <row r="27" spans="2:71" s="2" customFormat="1" ht="14.45" customHeight="1">
      <c r="B27" s="42"/>
      <c r="C27" s="43"/>
      <c r="D27" s="43"/>
      <c r="E27" s="43"/>
      <c r="F27" s="44" t="s">
        <v>38</v>
      </c>
      <c r="G27" s="43"/>
      <c r="H27" s="43"/>
      <c r="I27" s="43"/>
      <c r="J27" s="43"/>
      <c r="K27" s="43"/>
      <c r="L27" s="279">
        <v>0.15</v>
      </c>
      <c r="M27" s="280"/>
      <c r="N27" s="280"/>
      <c r="O27" s="280"/>
      <c r="P27" s="43"/>
      <c r="Q27" s="43"/>
      <c r="R27" s="43"/>
      <c r="S27" s="43"/>
      <c r="T27" s="43"/>
      <c r="U27" s="43"/>
      <c r="V27" s="43"/>
      <c r="W27" s="281">
        <v>0</v>
      </c>
      <c r="X27" s="280"/>
      <c r="Y27" s="280"/>
      <c r="Z27" s="280"/>
      <c r="AA27" s="280"/>
      <c r="AB27" s="280"/>
      <c r="AC27" s="280"/>
      <c r="AD27" s="280"/>
      <c r="AE27" s="280"/>
      <c r="AF27" s="43"/>
      <c r="AG27" s="43"/>
      <c r="AH27" s="43"/>
      <c r="AI27" s="43"/>
      <c r="AJ27" s="43"/>
      <c r="AK27" s="281">
        <v>0</v>
      </c>
      <c r="AL27" s="280"/>
      <c r="AM27" s="280"/>
      <c r="AN27" s="280"/>
      <c r="AO27" s="280"/>
      <c r="AP27" s="43"/>
      <c r="AQ27" s="45"/>
    </row>
    <row r="28" spans="2:71" s="2" customFormat="1" ht="14.45" hidden="1" customHeight="1">
      <c r="B28" s="42"/>
      <c r="C28" s="43"/>
      <c r="D28" s="43"/>
      <c r="E28" s="43"/>
      <c r="F28" s="44" t="s">
        <v>39</v>
      </c>
      <c r="G28" s="43"/>
      <c r="H28" s="43"/>
      <c r="I28" s="43"/>
      <c r="J28" s="43"/>
      <c r="K28" s="43"/>
      <c r="L28" s="279">
        <v>0.21</v>
      </c>
      <c r="M28" s="280"/>
      <c r="N28" s="280"/>
      <c r="O28" s="280"/>
      <c r="P28" s="43"/>
      <c r="Q28" s="43"/>
      <c r="R28" s="43"/>
      <c r="S28" s="43"/>
      <c r="T28" s="43"/>
      <c r="U28" s="43"/>
      <c r="V28" s="43"/>
      <c r="W28" s="281" t="e">
        <f>ROUND(BB51,2)</f>
        <v>#REF!</v>
      </c>
      <c r="X28" s="280"/>
      <c r="Y28" s="280"/>
      <c r="Z28" s="280"/>
      <c r="AA28" s="280"/>
      <c r="AB28" s="280"/>
      <c r="AC28" s="280"/>
      <c r="AD28" s="280"/>
      <c r="AE28" s="280"/>
      <c r="AF28" s="43"/>
      <c r="AG28" s="43"/>
      <c r="AH28" s="43"/>
      <c r="AI28" s="43"/>
      <c r="AJ28" s="43"/>
      <c r="AK28" s="281">
        <v>0</v>
      </c>
      <c r="AL28" s="280"/>
      <c r="AM28" s="280"/>
      <c r="AN28" s="280"/>
      <c r="AO28" s="280"/>
      <c r="AP28" s="43"/>
      <c r="AQ28" s="45"/>
    </row>
    <row r="29" spans="2:71" s="2" customFormat="1" ht="14.45" hidden="1" customHeight="1">
      <c r="B29" s="42"/>
      <c r="C29" s="43"/>
      <c r="D29" s="43"/>
      <c r="E29" s="43"/>
      <c r="F29" s="44" t="s">
        <v>40</v>
      </c>
      <c r="G29" s="43"/>
      <c r="H29" s="43"/>
      <c r="I29" s="43"/>
      <c r="J29" s="43"/>
      <c r="K29" s="43"/>
      <c r="L29" s="279">
        <v>0.15</v>
      </c>
      <c r="M29" s="280"/>
      <c r="N29" s="280"/>
      <c r="O29" s="280"/>
      <c r="P29" s="43"/>
      <c r="Q29" s="43"/>
      <c r="R29" s="43"/>
      <c r="S29" s="43"/>
      <c r="T29" s="43"/>
      <c r="U29" s="43"/>
      <c r="V29" s="43"/>
      <c r="W29" s="281" t="e">
        <f>ROUND(BC51,2)</f>
        <v>#REF!</v>
      </c>
      <c r="X29" s="280"/>
      <c r="Y29" s="280"/>
      <c r="Z29" s="280"/>
      <c r="AA29" s="280"/>
      <c r="AB29" s="280"/>
      <c r="AC29" s="280"/>
      <c r="AD29" s="280"/>
      <c r="AE29" s="280"/>
      <c r="AF29" s="43"/>
      <c r="AG29" s="43"/>
      <c r="AH29" s="43"/>
      <c r="AI29" s="43"/>
      <c r="AJ29" s="43"/>
      <c r="AK29" s="281">
        <v>0</v>
      </c>
      <c r="AL29" s="280"/>
      <c r="AM29" s="280"/>
      <c r="AN29" s="280"/>
      <c r="AO29" s="280"/>
      <c r="AP29" s="43"/>
      <c r="AQ29" s="45"/>
    </row>
    <row r="30" spans="2:71" s="2" customFormat="1" ht="14.45" hidden="1" customHeight="1">
      <c r="B30" s="42"/>
      <c r="C30" s="43"/>
      <c r="D30" s="43"/>
      <c r="E30" s="43"/>
      <c r="F30" s="44" t="s">
        <v>41</v>
      </c>
      <c r="G30" s="43"/>
      <c r="H30" s="43"/>
      <c r="I30" s="43"/>
      <c r="J30" s="43"/>
      <c r="K30" s="43"/>
      <c r="L30" s="279">
        <v>0</v>
      </c>
      <c r="M30" s="280"/>
      <c r="N30" s="280"/>
      <c r="O30" s="280"/>
      <c r="P30" s="43"/>
      <c r="Q30" s="43"/>
      <c r="R30" s="43"/>
      <c r="S30" s="43"/>
      <c r="T30" s="43"/>
      <c r="U30" s="43"/>
      <c r="V30" s="43"/>
      <c r="W30" s="281" t="e">
        <f>ROUND(BD51,2)</f>
        <v>#REF!</v>
      </c>
      <c r="X30" s="280"/>
      <c r="Y30" s="280"/>
      <c r="Z30" s="280"/>
      <c r="AA30" s="280"/>
      <c r="AB30" s="280"/>
      <c r="AC30" s="280"/>
      <c r="AD30" s="280"/>
      <c r="AE30" s="280"/>
      <c r="AF30" s="43"/>
      <c r="AG30" s="43"/>
      <c r="AH30" s="43"/>
      <c r="AI30" s="43"/>
      <c r="AJ30" s="43"/>
      <c r="AK30" s="281">
        <v>0</v>
      </c>
      <c r="AL30" s="280"/>
      <c r="AM30" s="280"/>
      <c r="AN30" s="280"/>
      <c r="AO30" s="280"/>
      <c r="AP30" s="43"/>
      <c r="AQ30" s="45"/>
    </row>
    <row r="31" spans="2:71" s="1" customFormat="1" ht="6.95" customHeight="1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0"/>
    </row>
    <row r="32" spans="2:71" s="1" customFormat="1" ht="25.9" customHeight="1">
      <c r="B32" s="36"/>
      <c r="C32" s="46"/>
      <c r="D32" s="47" t="s">
        <v>42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 t="s">
        <v>43</v>
      </c>
      <c r="U32" s="48"/>
      <c r="V32" s="48"/>
      <c r="W32" s="48"/>
      <c r="X32" s="282" t="s">
        <v>44</v>
      </c>
      <c r="Y32" s="283"/>
      <c r="Z32" s="283"/>
      <c r="AA32" s="283"/>
      <c r="AB32" s="283"/>
      <c r="AC32" s="48"/>
      <c r="AD32" s="48"/>
      <c r="AE32" s="48"/>
      <c r="AF32" s="48"/>
      <c r="AG32" s="48"/>
      <c r="AH32" s="48"/>
      <c r="AI32" s="48"/>
      <c r="AJ32" s="48"/>
      <c r="AK32" s="284">
        <f>SUM(AK23:AK30)</f>
        <v>0</v>
      </c>
      <c r="AL32" s="283"/>
      <c r="AM32" s="283"/>
      <c r="AN32" s="283"/>
      <c r="AO32" s="285"/>
      <c r="AP32" s="46"/>
      <c r="AQ32" s="50"/>
    </row>
    <row r="33" spans="2:56" s="1" customFormat="1" ht="6.95" customHeight="1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0"/>
    </row>
    <row r="34" spans="2:56" s="1" customFormat="1" ht="6.95" customHeight="1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6" s="1" customFormat="1" ht="6.95" customHeight="1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36"/>
    </row>
    <row r="39" spans="2:56" s="1" customFormat="1" ht="36.950000000000003" customHeight="1">
      <c r="B39" s="36"/>
      <c r="C39" s="56" t="s">
        <v>45</v>
      </c>
      <c r="AR39" s="36"/>
    </row>
    <row r="40" spans="2:56" s="1" customFormat="1" ht="6.95" customHeight="1">
      <c r="B40" s="36"/>
      <c r="AR40" s="36"/>
    </row>
    <row r="41" spans="2:56" s="3" customFormat="1" ht="14.45" customHeight="1">
      <c r="B41" s="57"/>
      <c r="C41" s="58" t="s">
        <v>15</v>
      </c>
      <c r="L41" s="3">
        <f>K5</f>
        <v>0</v>
      </c>
      <c r="AR41" s="57"/>
    </row>
    <row r="42" spans="2:56" s="4" customFormat="1" ht="36.950000000000003" customHeight="1">
      <c r="B42" s="59"/>
      <c r="C42" s="60" t="s">
        <v>16</v>
      </c>
      <c r="L42" s="267" t="str">
        <f>K6</f>
        <v>Obnova SSZ 6.803 Na Petřinách  - Na Vetrníku - technologie</v>
      </c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R42" s="59"/>
    </row>
    <row r="43" spans="2:56" s="1" customFormat="1" ht="6.95" customHeight="1">
      <c r="B43" s="36"/>
      <c r="AR43" s="36"/>
    </row>
    <row r="44" spans="2:56" s="1" customFormat="1" ht="15">
      <c r="B44" s="36"/>
      <c r="C44" s="58" t="s">
        <v>20</v>
      </c>
      <c r="L44" s="61" t="str">
        <f>IF(K8="","",K8)</f>
        <v>Praha - Petřiny</v>
      </c>
      <c r="AI44" s="58" t="s">
        <v>21</v>
      </c>
      <c r="AM44" s="269">
        <f>IF(AN8= "","",AN8)</f>
        <v>43951</v>
      </c>
      <c r="AN44" s="269"/>
      <c r="AR44" s="36"/>
    </row>
    <row r="45" spans="2:56" s="1" customFormat="1" ht="6.95" customHeight="1">
      <c r="B45" s="36"/>
      <c r="AR45" s="36"/>
    </row>
    <row r="46" spans="2:56" s="1" customFormat="1" ht="15">
      <c r="B46" s="36"/>
      <c r="C46" s="58" t="s">
        <v>24</v>
      </c>
      <c r="L46" s="199" t="s">
        <v>605</v>
      </c>
      <c r="AI46" s="58" t="s">
        <v>29</v>
      </c>
      <c r="AM46" s="270" t="s">
        <v>604</v>
      </c>
      <c r="AN46" s="270"/>
      <c r="AO46" s="270"/>
      <c r="AP46" s="270"/>
      <c r="AR46" s="36"/>
      <c r="AS46" s="271" t="s">
        <v>46</v>
      </c>
      <c r="AT46" s="272"/>
      <c r="AU46" s="63"/>
      <c r="AV46" s="63"/>
      <c r="AW46" s="63"/>
      <c r="AX46" s="63"/>
      <c r="AY46" s="63"/>
      <c r="AZ46" s="63"/>
      <c r="BA46" s="63"/>
      <c r="BB46" s="63"/>
      <c r="BC46" s="63"/>
      <c r="BD46" s="64"/>
    </row>
    <row r="47" spans="2:56" s="1" customFormat="1" ht="15">
      <c r="B47" s="36"/>
      <c r="C47" s="58" t="s">
        <v>28</v>
      </c>
      <c r="L47" s="3" t="str">
        <f>IF(E14="","",E14)</f>
        <v xml:space="preserve"> </v>
      </c>
      <c r="AR47" s="36"/>
      <c r="AS47" s="273"/>
      <c r="AT47" s="274"/>
      <c r="AU47" s="37"/>
      <c r="AV47" s="37"/>
      <c r="AW47" s="37"/>
      <c r="AX47" s="37"/>
      <c r="AY47" s="37"/>
      <c r="AZ47" s="37"/>
      <c r="BA47" s="37"/>
      <c r="BB47" s="37"/>
      <c r="BC47" s="37"/>
      <c r="BD47" s="65"/>
    </row>
    <row r="48" spans="2:56" s="1" customFormat="1" ht="10.9" customHeight="1">
      <c r="B48" s="36"/>
      <c r="AR48" s="36"/>
      <c r="AS48" s="273"/>
      <c r="AT48" s="274"/>
      <c r="AU48" s="37"/>
      <c r="AV48" s="37"/>
      <c r="AW48" s="37"/>
      <c r="AX48" s="37"/>
      <c r="AY48" s="37"/>
      <c r="AZ48" s="37"/>
      <c r="BA48" s="37"/>
      <c r="BB48" s="37"/>
      <c r="BC48" s="37"/>
      <c r="BD48" s="65"/>
    </row>
    <row r="49" spans="1:91" s="1" customFormat="1" ht="29.25" customHeight="1">
      <c r="B49" s="36"/>
      <c r="C49" s="275" t="s">
        <v>47</v>
      </c>
      <c r="D49" s="276"/>
      <c r="E49" s="276"/>
      <c r="F49" s="276"/>
      <c r="G49" s="276"/>
      <c r="H49" s="66"/>
      <c r="I49" s="277" t="s">
        <v>48</v>
      </c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8" t="s">
        <v>49</v>
      </c>
      <c r="AH49" s="276"/>
      <c r="AI49" s="276"/>
      <c r="AJ49" s="276"/>
      <c r="AK49" s="276"/>
      <c r="AL49" s="276"/>
      <c r="AM49" s="276"/>
      <c r="AN49" s="277" t="s">
        <v>50</v>
      </c>
      <c r="AO49" s="276"/>
      <c r="AP49" s="276"/>
      <c r="AQ49" s="67" t="s">
        <v>51</v>
      </c>
      <c r="AR49" s="36"/>
      <c r="AS49" s="68" t="s">
        <v>52</v>
      </c>
      <c r="AT49" s="69" t="s">
        <v>53</v>
      </c>
      <c r="AU49" s="69" t="s">
        <v>54</v>
      </c>
      <c r="AV49" s="69" t="s">
        <v>55</v>
      </c>
      <c r="AW49" s="69" t="s">
        <v>56</v>
      </c>
      <c r="AX49" s="69" t="s">
        <v>57</v>
      </c>
      <c r="AY49" s="69" t="s">
        <v>58</v>
      </c>
      <c r="AZ49" s="69" t="s">
        <v>59</v>
      </c>
      <c r="BA49" s="69" t="s">
        <v>60</v>
      </c>
      <c r="BB49" s="69" t="s">
        <v>61</v>
      </c>
      <c r="BC49" s="69" t="s">
        <v>62</v>
      </c>
      <c r="BD49" s="70" t="s">
        <v>63</v>
      </c>
    </row>
    <row r="50" spans="1:91" s="1" customFormat="1" ht="10.9" customHeight="1">
      <c r="B50" s="36"/>
      <c r="AR50" s="36"/>
      <c r="AS50" s="71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4"/>
    </row>
    <row r="51" spans="1:91" s="4" customFormat="1" ht="32.450000000000003" customHeight="1">
      <c r="B51" s="59"/>
      <c r="C51" s="72" t="s">
        <v>64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265">
        <f>ROUND(SUM(AG52:AG55),2)</f>
        <v>0</v>
      </c>
      <c r="AH51" s="265"/>
      <c r="AI51" s="265"/>
      <c r="AJ51" s="265"/>
      <c r="AK51" s="265"/>
      <c r="AL51" s="265"/>
      <c r="AM51" s="265"/>
      <c r="AN51" s="266">
        <f>SUM(AN52:AP55)</f>
        <v>0</v>
      </c>
      <c r="AO51" s="266"/>
      <c r="AP51" s="266"/>
      <c r="AQ51" s="74" t="s">
        <v>5</v>
      </c>
      <c r="AR51" s="59"/>
      <c r="AS51" s="75">
        <f>ROUND(SUM(AS52:AS55),2)</f>
        <v>0</v>
      </c>
      <c r="AT51" s="76" t="e">
        <f>ROUND(SUM(AV51:AW51),2)</f>
        <v>#REF!</v>
      </c>
      <c r="AU51" s="77" t="e">
        <f>ROUND(SUM(AU52:AU55),5)</f>
        <v>#REF!</v>
      </c>
      <c r="AV51" s="76" t="e">
        <f>ROUND(AZ51*L26,2)</f>
        <v>#REF!</v>
      </c>
      <c r="AW51" s="76" t="e">
        <f>ROUND(BA51*L27,2)</f>
        <v>#REF!</v>
      </c>
      <c r="AX51" s="76" t="e">
        <f>ROUND(BB51*L26,2)</f>
        <v>#REF!</v>
      </c>
      <c r="AY51" s="76" t="e">
        <f>ROUND(BC51*L27,2)</f>
        <v>#REF!</v>
      </c>
      <c r="AZ51" s="76" t="e">
        <f>ROUND(SUM(AZ52:AZ55),2)</f>
        <v>#REF!</v>
      </c>
      <c r="BA51" s="76" t="e">
        <f>ROUND(SUM(BA52:BA55),2)</f>
        <v>#REF!</v>
      </c>
      <c r="BB51" s="76" t="e">
        <f>ROUND(SUM(BB52:BB55),2)</f>
        <v>#REF!</v>
      </c>
      <c r="BC51" s="76" t="e">
        <f>ROUND(SUM(BC52:BC55),2)</f>
        <v>#REF!</v>
      </c>
      <c r="BD51" s="78" t="e">
        <f>ROUND(SUM(BD52:BD55),2)</f>
        <v>#REF!</v>
      </c>
      <c r="BS51" s="60" t="s">
        <v>65</v>
      </c>
      <c r="BT51" s="60" t="s">
        <v>66</v>
      </c>
      <c r="BU51" s="79" t="s">
        <v>67</v>
      </c>
      <c r="BV51" s="60" t="s">
        <v>68</v>
      </c>
      <c r="BW51" s="60" t="s">
        <v>7</v>
      </c>
      <c r="BX51" s="60" t="s">
        <v>69</v>
      </c>
      <c r="CL51" s="60" t="s">
        <v>18</v>
      </c>
    </row>
    <row r="52" spans="1:91" s="5" customFormat="1" ht="16.5" customHeight="1">
      <c r="A52" s="80" t="s">
        <v>70</v>
      </c>
      <c r="B52" s="81"/>
      <c r="C52" s="82"/>
      <c r="D52" s="264" t="s">
        <v>607</v>
      </c>
      <c r="E52" s="264"/>
      <c r="F52" s="264"/>
      <c r="G52" s="264"/>
      <c r="H52" s="264"/>
      <c r="I52" s="83"/>
      <c r="J52" s="264" t="s">
        <v>608</v>
      </c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2">
        <f>'SSZ 6.803 - Technologie SSZ'!J27</f>
        <v>0</v>
      </c>
      <c r="AH52" s="263"/>
      <c r="AI52" s="263"/>
      <c r="AJ52" s="263"/>
      <c r="AK52" s="263"/>
      <c r="AL52" s="263"/>
      <c r="AM52" s="263"/>
      <c r="AN52" s="262">
        <f>AG52*1.21</f>
        <v>0</v>
      </c>
      <c r="AO52" s="263"/>
      <c r="AP52" s="263"/>
      <c r="AQ52" s="84" t="s">
        <v>71</v>
      </c>
      <c r="AR52" s="81"/>
      <c r="AS52" s="85">
        <v>0</v>
      </c>
      <c r="AT52" s="86">
        <f>ROUND(SUM(AV52:AW52),2)</f>
        <v>0</v>
      </c>
      <c r="AU52" s="87" t="e">
        <f>'SSZ 6.803 - Technologie SSZ'!P86</f>
        <v>#REF!</v>
      </c>
      <c r="AV52" s="86">
        <f>'SSZ 6.803 - Technologie SSZ'!J30</f>
        <v>0</v>
      </c>
      <c r="AW52" s="86">
        <f>'SSZ 6.803 - Technologie SSZ'!J31</f>
        <v>0</v>
      </c>
      <c r="AX52" s="86">
        <f>'SSZ 6.803 - Technologie SSZ'!J32</f>
        <v>0</v>
      </c>
      <c r="AY52" s="86">
        <f>'SSZ 6.803 - Technologie SSZ'!J33</f>
        <v>0</v>
      </c>
      <c r="AZ52" s="86">
        <f>'SSZ 6.803 - Technologie SSZ'!F30</f>
        <v>0</v>
      </c>
      <c r="BA52" s="86">
        <f>'SSZ 6.803 - Technologie SSZ'!F31</f>
        <v>0</v>
      </c>
      <c r="BB52" s="86">
        <f>'SSZ 6.803 - Technologie SSZ'!F32</f>
        <v>0</v>
      </c>
      <c r="BC52" s="86">
        <f>'SSZ 6.803 - Technologie SSZ'!F33</f>
        <v>0</v>
      </c>
      <c r="BD52" s="88">
        <f>'SSZ 6.803 - Technologie SSZ'!F34</f>
        <v>0</v>
      </c>
      <c r="BT52" s="89" t="s">
        <v>72</v>
      </c>
      <c r="BV52" s="89" t="s">
        <v>68</v>
      </c>
      <c r="BW52" s="89" t="s">
        <v>73</v>
      </c>
      <c r="BX52" s="89" t="s">
        <v>7</v>
      </c>
      <c r="CL52" s="89" t="s">
        <v>18</v>
      </c>
      <c r="CM52" s="89" t="s">
        <v>74</v>
      </c>
    </row>
    <row r="53" spans="1:91" s="5" customFormat="1" ht="16.5" hidden="1" customHeight="1">
      <c r="A53" s="80" t="s">
        <v>70</v>
      </c>
      <c r="B53" s="81"/>
      <c r="C53" s="82"/>
      <c r="D53" s="264"/>
      <c r="E53" s="264"/>
      <c r="F53" s="264"/>
      <c r="G53" s="264"/>
      <c r="H53" s="264"/>
      <c r="I53" s="188"/>
      <c r="J53" s="286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2"/>
      <c r="AH53" s="263"/>
      <c r="AI53" s="263"/>
      <c r="AJ53" s="263"/>
      <c r="AK53" s="263"/>
      <c r="AL53" s="263"/>
      <c r="AM53" s="263"/>
      <c r="AN53" s="262"/>
      <c r="AO53" s="263"/>
      <c r="AP53" s="263"/>
      <c r="AQ53" s="84"/>
      <c r="AR53" s="81"/>
      <c r="AS53" s="85"/>
      <c r="AT53" s="86"/>
      <c r="AU53" s="87"/>
      <c r="AV53" s="86"/>
      <c r="AW53" s="86"/>
      <c r="AX53" s="86"/>
      <c r="AY53" s="86"/>
      <c r="AZ53" s="86"/>
      <c r="BA53" s="86"/>
      <c r="BB53" s="86"/>
      <c r="BC53" s="86"/>
      <c r="BD53" s="88"/>
      <c r="BT53" s="89"/>
      <c r="BV53" s="89"/>
      <c r="BW53" s="89"/>
      <c r="BX53" s="89"/>
      <c r="CL53" s="89"/>
      <c r="CM53" s="89"/>
    </row>
    <row r="54" spans="1:91" s="5" customFormat="1" ht="16.5" hidden="1" customHeight="1">
      <c r="A54" s="80" t="s">
        <v>70</v>
      </c>
      <c r="B54" s="81"/>
      <c r="C54" s="82"/>
      <c r="D54" s="264"/>
      <c r="E54" s="264"/>
      <c r="F54" s="264"/>
      <c r="G54" s="264"/>
      <c r="H54" s="264"/>
      <c r="I54" s="83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2"/>
      <c r="AH54" s="263"/>
      <c r="AI54" s="263"/>
      <c r="AJ54" s="263"/>
      <c r="AK54" s="263"/>
      <c r="AL54" s="263"/>
      <c r="AM54" s="263"/>
      <c r="AN54" s="262"/>
      <c r="AO54" s="263"/>
      <c r="AP54" s="263"/>
      <c r="AQ54" s="84"/>
      <c r="AR54" s="81"/>
      <c r="AS54" s="85">
        <v>0</v>
      </c>
      <c r="AT54" s="86" t="e">
        <f>ROUND(SUM(AV54:AW54),2)</f>
        <v>#REF!</v>
      </c>
      <c r="AU54" s="87" t="e">
        <f>#REF!</f>
        <v>#REF!</v>
      </c>
      <c r="AV54" s="86" t="e">
        <f>#REF!</f>
        <v>#REF!</v>
      </c>
      <c r="AW54" s="86" t="e">
        <f>#REF!</f>
        <v>#REF!</v>
      </c>
      <c r="AX54" s="86" t="e">
        <f>#REF!</f>
        <v>#REF!</v>
      </c>
      <c r="AY54" s="86" t="e">
        <f>#REF!</f>
        <v>#REF!</v>
      </c>
      <c r="AZ54" s="86" t="e">
        <f>#REF!</f>
        <v>#REF!</v>
      </c>
      <c r="BA54" s="86" t="e">
        <f>#REF!</f>
        <v>#REF!</v>
      </c>
      <c r="BB54" s="86" t="e">
        <f>#REF!</f>
        <v>#REF!</v>
      </c>
      <c r="BC54" s="86" t="e">
        <f>#REF!</f>
        <v>#REF!</v>
      </c>
      <c r="BD54" s="88" t="e">
        <f>#REF!</f>
        <v>#REF!</v>
      </c>
      <c r="BT54" s="89" t="s">
        <v>72</v>
      </c>
      <c r="BV54" s="89" t="s">
        <v>68</v>
      </c>
      <c r="BW54" s="89" t="s">
        <v>75</v>
      </c>
      <c r="BX54" s="89" t="s">
        <v>7</v>
      </c>
      <c r="CL54" s="89" t="s">
        <v>18</v>
      </c>
      <c r="CM54" s="89" t="s">
        <v>74</v>
      </c>
    </row>
    <row r="55" spans="1:91" s="5" customFormat="1" ht="16.5" customHeight="1">
      <c r="A55" s="80" t="s">
        <v>70</v>
      </c>
      <c r="B55" s="81"/>
      <c r="C55" s="82"/>
      <c r="D55" s="264" t="s">
        <v>76</v>
      </c>
      <c r="E55" s="264"/>
      <c r="F55" s="264"/>
      <c r="G55" s="264"/>
      <c r="H55" s="264"/>
      <c r="I55" s="83"/>
      <c r="J55" s="264" t="s">
        <v>77</v>
      </c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2">
        <f>'VON - Vedlejší a ostatní ...'!J27</f>
        <v>0</v>
      </c>
      <c r="AH55" s="263"/>
      <c r="AI55" s="263"/>
      <c r="AJ55" s="263"/>
      <c r="AK55" s="263"/>
      <c r="AL55" s="263"/>
      <c r="AM55" s="263"/>
      <c r="AN55" s="262">
        <f>AG55*1.21</f>
        <v>0</v>
      </c>
      <c r="AO55" s="263"/>
      <c r="AP55" s="263"/>
      <c r="AQ55" s="84" t="s">
        <v>71</v>
      </c>
      <c r="AR55" s="81"/>
      <c r="AS55" s="90">
        <v>0</v>
      </c>
      <c r="AT55" s="91">
        <f>ROUND(SUM(AV55:AW55),2)</f>
        <v>0</v>
      </c>
      <c r="AU55" s="92">
        <f>'VON - Vedlejší a ostatní ...'!P79</f>
        <v>0</v>
      </c>
      <c r="AV55" s="91">
        <f>'VON - Vedlejší a ostatní ...'!J30</f>
        <v>0</v>
      </c>
      <c r="AW55" s="91">
        <f>'VON - Vedlejší a ostatní ...'!J31</f>
        <v>0</v>
      </c>
      <c r="AX55" s="91">
        <f>'VON - Vedlejší a ostatní ...'!J32</f>
        <v>0</v>
      </c>
      <c r="AY55" s="91">
        <f>'VON - Vedlejší a ostatní ...'!J33</f>
        <v>0</v>
      </c>
      <c r="AZ55" s="91">
        <f>'VON - Vedlejší a ostatní ...'!F30</f>
        <v>0</v>
      </c>
      <c r="BA55" s="91">
        <f>'VON - Vedlejší a ostatní ...'!F31</f>
        <v>0</v>
      </c>
      <c r="BB55" s="91">
        <f>'VON - Vedlejší a ostatní ...'!F32</f>
        <v>0</v>
      </c>
      <c r="BC55" s="91">
        <f>'VON - Vedlejší a ostatní ...'!F33</f>
        <v>0</v>
      </c>
      <c r="BD55" s="93">
        <f>'VON - Vedlejší a ostatní ...'!F34</f>
        <v>0</v>
      </c>
      <c r="BT55" s="89" t="s">
        <v>72</v>
      </c>
      <c r="BV55" s="89" t="s">
        <v>68</v>
      </c>
      <c r="BW55" s="89" t="s">
        <v>78</v>
      </c>
      <c r="BX55" s="89" t="s">
        <v>7</v>
      </c>
      <c r="CL55" s="89" t="s">
        <v>18</v>
      </c>
      <c r="CM55" s="89" t="s">
        <v>74</v>
      </c>
    </row>
    <row r="56" spans="1:91" s="1" customFormat="1" ht="30" customHeight="1">
      <c r="B56" s="36"/>
      <c r="AR56" s="36"/>
    </row>
    <row r="57" spans="1:91" s="1" customFormat="1" ht="6.95" customHeight="1"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36"/>
    </row>
  </sheetData>
  <mergeCells count="51">
    <mergeCell ref="D53:H53"/>
    <mergeCell ref="J53:AF53"/>
    <mergeCell ref="AG53:AM53"/>
    <mergeCell ref="AN53:AP53"/>
    <mergeCell ref="K5:AO5"/>
    <mergeCell ref="K6:AO6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AM44:AN44"/>
    <mergeCell ref="AM46:AP46"/>
    <mergeCell ref="AS46:AT48"/>
    <mergeCell ref="C49:G49"/>
    <mergeCell ref="I49:AF49"/>
    <mergeCell ref="AG49:AM49"/>
    <mergeCell ref="AN49:AP49"/>
    <mergeCell ref="AR2:BE2"/>
    <mergeCell ref="AN55:AP55"/>
    <mergeCell ref="AG55:AM55"/>
    <mergeCell ref="D55:H55"/>
    <mergeCell ref="J55:AF55"/>
    <mergeCell ref="AG51:AM51"/>
    <mergeCell ref="AN51:AP51"/>
    <mergeCell ref="AN52:AP52"/>
    <mergeCell ref="AG52:AM52"/>
    <mergeCell ref="D52:H52"/>
    <mergeCell ref="J52:AF52"/>
    <mergeCell ref="AN54:AP54"/>
    <mergeCell ref="AG54:AM54"/>
    <mergeCell ref="D54:H54"/>
    <mergeCell ref="J54:AF54"/>
    <mergeCell ref="L42:AO42"/>
  </mergeCells>
  <hyperlinks>
    <hyperlink ref="K1:S1" location="C2" display="1) Rekapitulace stavby"/>
    <hyperlink ref="W1:AI1" location="C51" display="2) Rekapitulace objektů stavby a soupisů prací"/>
    <hyperlink ref="A52" location="'SO 101 - Komunikace a zpe...'!C2" display="/"/>
    <hyperlink ref="A54" location="'SO 401 - Technologie'!C2" display="/"/>
    <hyperlink ref="A55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50"/>
  <sheetViews>
    <sheetView showGridLines="0" zoomScaleNormal="100" workbookViewId="0">
      <pane ySplit="1" topLeftCell="A14" activePane="bottomLeft" state="frozen"/>
      <selection activeCell="F102" sqref="F102"/>
      <selection pane="bottomLeft" activeCell="I447" sqref="I44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4"/>
      <c r="B1" s="14"/>
      <c r="C1" s="14"/>
      <c r="D1" s="15" t="s">
        <v>1</v>
      </c>
      <c r="E1" s="14"/>
      <c r="F1" s="95" t="s">
        <v>79</v>
      </c>
      <c r="G1" s="297" t="s">
        <v>80</v>
      </c>
      <c r="H1" s="297"/>
      <c r="I1" s="14"/>
      <c r="J1" s="95" t="s">
        <v>81</v>
      </c>
      <c r="K1" s="15" t="s">
        <v>82</v>
      </c>
      <c r="L1" s="95" t="s">
        <v>83</v>
      </c>
      <c r="M1" s="95"/>
      <c r="N1" s="95"/>
      <c r="O1" s="95"/>
      <c r="P1" s="95"/>
      <c r="Q1" s="95"/>
      <c r="R1" s="95"/>
      <c r="S1" s="95"/>
      <c r="T1" s="95"/>
      <c r="U1" s="96"/>
      <c r="V1" s="9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260" t="s">
        <v>8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21" t="s">
        <v>73</v>
      </c>
    </row>
    <row r="3" spans="1:70" ht="6.95" customHeight="1">
      <c r="B3" s="22"/>
      <c r="C3" s="23"/>
      <c r="D3" s="23"/>
      <c r="E3" s="23"/>
      <c r="F3" s="23"/>
      <c r="G3" s="23"/>
      <c r="H3" s="23"/>
      <c r="I3" s="23"/>
      <c r="J3" s="23"/>
      <c r="K3" s="24"/>
      <c r="AT3" s="21" t="s">
        <v>74</v>
      </c>
    </row>
    <row r="4" spans="1:70" ht="36.950000000000003" customHeight="1">
      <c r="B4" s="25"/>
      <c r="C4" s="26"/>
      <c r="D4" s="27" t="s">
        <v>84</v>
      </c>
      <c r="E4" s="26"/>
      <c r="F4" s="26"/>
      <c r="G4" s="26"/>
      <c r="H4" s="26"/>
      <c r="I4" s="26"/>
      <c r="J4" s="26"/>
      <c r="K4" s="28"/>
      <c r="M4" s="29" t="s">
        <v>13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26"/>
      <c r="J5" s="26"/>
      <c r="K5" s="28"/>
    </row>
    <row r="6" spans="1:70" ht="15">
      <c r="B6" s="25"/>
      <c r="C6" s="26"/>
      <c r="D6" s="33" t="s">
        <v>16</v>
      </c>
      <c r="E6" s="26"/>
      <c r="F6" s="26"/>
      <c r="G6" s="26"/>
      <c r="H6" s="26"/>
      <c r="I6" s="26"/>
      <c r="J6" s="26"/>
      <c r="K6" s="28"/>
    </row>
    <row r="7" spans="1:70" ht="16.5" customHeight="1">
      <c r="B7" s="25"/>
      <c r="C7" s="26"/>
      <c r="D7" s="26"/>
      <c r="E7" s="298" t="str">
        <f>'Rekapitulace stavby'!K6</f>
        <v>Obnova SSZ 6.803 Na Petřinách  - Na Vetrníku - technologie</v>
      </c>
      <c r="F7" s="299"/>
      <c r="G7" s="299"/>
      <c r="H7" s="299"/>
      <c r="I7" s="26"/>
      <c r="J7" s="26"/>
      <c r="K7" s="28"/>
    </row>
    <row r="8" spans="1:70" s="1" customFormat="1" ht="15">
      <c r="B8" s="36"/>
      <c r="C8" s="37"/>
      <c r="D8" s="33" t="s">
        <v>85</v>
      </c>
      <c r="E8" s="37"/>
      <c r="F8" s="37"/>
      <c r="G8" s="37"/>
      <c r="H8" s="37"/>
      <c r="I8" s="37"/>
      <c r="J8" s="37"/>
      <c r="K8" s="40"/>
    </row>
    <row r="9" spans="1:70" s="1" customFormat="1" ht="36.950000000000003" customHeight="1">
      <c r="B9" s="36"/>
      <c r="C9" s="37"/>
      <c r="D9" s="37"/>
      <c r="E9" s="300" t="s">
        <v>606</v>
      </c>
      <c r="F9" s="301"/>
      <c r="G9" s="301"/>
      <c r="H9" s="301"/>
      <c r="I9" s="37"/>
      <c r="J9" s="37"/>
      <c r="K9" s="40"/>
    </row>
    <row r="10" spans="1:70" s="1" customFormat="1">
      <c r="B10" s="36"/>
      <c r="C10" s="37"/>
      <c r="D10" s="37"/>
      <c r="E10" s="37"/>
      <c r="F10" s="37"/>
      <c r="G10" s="37"/>
      <c r="H10" s="37"/>
      <c r="I10" s="37"/>
      <c r="J10" s="37"/>
      <c r="K10" s="40"/>
    </row>
    <row r="11" spans="1:70" s="1" customFormat="1" ht="14.45" customHeight="1">
      <c r="B11" s="36"/>
      <c r="C11" s="37"/>
      <c r="D11" s="33" t="s">
        <v>17</v>
      </c>
      <c r="E11" s="37"/>
      <c r="F11" s="31"/>
      <c r="G11" s="37"/>
      <c r="H11" s="37"/>
      <c r="I11" s="33" t="s">
        <v>19</v>
      </c>
      <c r="J11" s="31" t="s">
        <v>5</v>
      </c>
      <c r="K11" s="40"/>
    </row>
    <row r="12" spans="1:70" s="1" customFormat="1" ht="14.45" customHeight="1">
      <c r="B12" s="36"/>
      <c r="C12" s="37"/>
      <c r="D12" s="33" t="s">
        <v>20</v>
      </c>
      <c r="E12" s="37"/>
      <c r="F12" s="192" t="s">
        <v>210</v>
      </c>
      <c r="G12" s="37"/>
      <c r="H12" s="37"/>
      <c r="I12" s="33" t="s">
        <v>21</v>
      </c>
      <c r="J12" s="97">
        <v>43951</v>
      </c>
      <c r="K12" s="40"/>
    </row>
    <row r="13" spans="1:70" s="1" customFormat="1" ht="10.9" customHeight="1">
      <c r="B13" s="36"/>
      <c r="C13" s="37"/>
      <c r="D13" s="37"/>
      <c r="E13" s="37"/>
      <c r="F13" s="37"/>
      <c r="G13" s="37"/>
      <c r="H13" s="37"/>
      <c r="I13" s="37"/>
      <c r="J13" s="37"/>
      <c r="K13" s="40"/>
    </row>
    <row r="14" spans="1:70" s="1" customFormat="1" ht="14.45" customHeight="1">
      <c r="B14" s="36"/>
      <c r="C14" s="37"/>
      <c r="D14" s="33" t="s">
        <v>24</v>
      </c>
      <c r="E14" s="37"/>
      <c r="F14" s="246" t="s">
        <v>605</v>
      </c>
      <c r="G14" s="37"/>
      <c r="H14" s="37"/>
      <c r="I14" s="33" t="s">
        <v>25</v>
      </c>
      <c r="J14" s="31" t="str">
        <f>IF('Rekapitulace stavby'!AN10="","",'Rekapitulace stavby'!AN10)</f>
        <v/>
      </c>
      <c r="K14" s="40"/>
    </row>
    <row r="15" spans="1:70" s="1" customFormat="1" ht="18" customHeight="1">
      <c r="B15" s="36"/>
      <c r="C15" s="37"/>
      <c r="D15" s="37"/>
      <c r="E15" s="31" t="str">
        <f>IF('Rekapitulace stavby'!E11="","",'Rekapitulace stavby'!E11)</f>
        <v xml:space="preserve"> </v>
      </c>
      <c r="F15" s="37"/>
      <c r="G15" s="37"/>
      <c r="H15" s="37"/>
      <c r="I15" s="33" t="s">
        <v>27</v>
      </c>
      <c r="J15" s="31" t="str">
        <f>IF('Rekapitulace stavby'!AN11="","",'Rekapitulace stavby'!AN11)</f>
        <v/>
      </c>
      <c r="K15" s="40"/>
    </row>
    <row r="16" spans="1:70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40"/>
    </row>
    <row r="17" spans="2:11" s="1" customFormat="1" ht="14.45" customHeight="1">
      <c r="B17" s="36"/>
      <c r="C17" s="37"/>
      <c r="D17" s="33" t="s">
        <v>28</v>
      </c>
      <c r="E17" s="37"/>
      <c r="F17" s="37"/>
      <c r="G17" s="37"/>
      <c r="H17" s="37"/>
      <c r="I17" s="33" t="s">
        <v>25</v>
      </c>
      <c r="J17" s="31" t="str">
        <f>IF('Rekapitulace stavby'!AN13="Vyplň údaj","",IF('Rekapitulace stavby'!AN13="","",'Rekapitulace stavby'!AN13))</f>
        <v/>
      </c>
      <c r="K17" s="40"/>
    </row>
    <row r="18" spans="2:11" s="1" customFormat="1" ht="18" customHeight="1">
      <c r="B18" s="36"/>
      <c r="C18" s="37"/>
      <c r="D18" s="37"/>
      <c r="E18" s="31" t="str">
        <f>IF('Rekapitulace stavby'!E14="Vyplň údaj","",IF('Rekapitulace stavby'!E14="","",'Rekapitulace stavby'!E14))</f>
        <v xml:space="preserve"> </v>
      </c>
      <c r="F18" s="37"/>
      <c r="G18" s="37"/>
      <c r="H18" s="37"/>
      <c r="I18" s="33" t="s">
        <v>27</v>
      </c>
      <c r="J18" s="31" t="str">
        <f>IF('Rekapitulace stavby'!AN14="Vyplň údaj","",IF('Rekapitulace stavby'!AN14="","",'Rekapitulace stavby'!AN14))</f>
        <v/>
      </c>
      <c r="K18" s="40"/>
    </row>
    <row r="19" spans="2:11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40"/>
    </row>
    <row r="20" spans="2:11" s="1" customFormat="1" ht="14.45" customHeight="1">
      <c r="B20" s="36"/>
      <c r="C20" s="37"/>
      <c r="D20" s="33" t="s">
        <v>29</v>
      </c>
      <c r="E20" s="37"/>
      <c r="F20" s="246" t="s">
        <v>604</v>
      </c>
      <c r="G20" s="37"/>
      <c r="H20" s="37"/>
      <c r="I20" s="33" t="s">
        <v>25</v>
      </c>
      <c r="J20" s="31" t="str">
        <f>IF('Rekapitulace stavby'!AN16="","",'Rekapitulace stavby'!AN16)</f>
        <v/>
      </c>
      <c r="K20" s="40"/>
    </row>
    <row r="21" spans="2:11" s="1" customFormat="1" ht="18" customHeight="1">
      <c r="B21" s="36"/>
      <c r="C21" s="37"/>
      <c r="D21" s="37"/>
      <c r="E21" s="31" t="str">
        <f>IF('Rekapitulace stavby'!E17="","",'Rekapitulace stavby'!E17)</f>
        <v xml:space="preserve"> </v>
      </c>
      <c r="F21" s="37"/>
      <c r="G21" s="37"/>
      <c r="H21" s="37"/>
      <c r="I21" s="33" t="s">
        <v>27</v>
      </c>
      <c r="J21" s="31" t="str">
        <f>IF('Rekapitulace stavby'!AN17="","",'Rekapitulace stavby'!AN17)</f>
        <v/>
      </c>
      <c r="K21" s="40"/>
    </row>
    <row r="22" spans="2:11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40"/>
    </row>
    <row r="23" spans="2:11" s="1" customFormat="1" ht="14.45" customHeight="1">
      <c r="B23" s="36"/>
      <c r="C23" s="37"/>
      <c r="D23" s="33" t="s">
        <v>31</v>
      </c>
      <c r="E23" s="37"/>
      <c r="F23" s="37"/>
      <c r="G23" s="37"/>
      <c r="H23" s="37"/>
      <c r="I23" s="37"/>
      <c r="J23" s="37"/>
      <c r="K23" s="40"/>
    </row>
    <row r="24" spans="2:11" s="6" customFormat="1" ht="16.5" customHeight="1">
      <c r="B24" s="98"/>
      <c r="C24" s="99"/>
      <c r="D24" s="99"/>
      <c r="E24" s="290" t="s">
        <v>5</v>
      </c>
      <c r="F24" s="290"/>
      <c r="G24" s="290"/>
      <c r="H24" s="290"/>
      <c r="I24" s="99"/>
      <c r="J24" s="99"/>
      <c r="K24" s="100"/>
    </row>
    <row r="25" spans="2:11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40"/>
    </row>
    <row r="26" spans="2:11" s="1" customFormat="1" ht="6.95" customHeight="1">
      <c r="B26" s="36"/>
      <c r="C26" s="37"/>
      <c r="D26" s="63"/>
      <c r="E26" s="63"/>
      <c r="F26" s="63"/>
      <c r="G26" s="63"/>
      <c r="H26" s="63"/>
      <c r="I26" s="63"/>
      <c r="J26" s="63"/>
      <c r="K26" s="101"/>
    </row>
    <row r="27" spans="2:11" s="1" customFormat="1" ht="25.35" customHeight="1">
      <c r="B27" s="36"/>
      <c r="C27" s="37"/>
      <c r="D27" s="102" t="s">
        <v>32</v>
      </c>
      <c r="E27" s="37"/>
      <c r="F27" s="37"/>
      <c r="G27" s="37"/>
      <c r="H27" s="37"/>
      <c r="I27" s="37"/>
      <c r="J27" s="103">
        <f>ROUND(J86,2)</f>
        <v>0</v>
      </c>
      <c r="K27" s="40"/>
    </row>
    <row r="28" spans="2:11" s="1" customFormat="1" ht="6.95" customHeight="1">
      <c r="B28" s="36"/>
      <c r="C28" s="37"/>
      <c r="D28" s="63"/>
      <c r="E28" s="63"/>
      <c r="F28" s="63"/>
      <c r="G28" s="63"/>
      <c r="H28" s="63"/>
      <c r="I28" s="63"/>
      <c r="J28" s="63"/>
      <c r="K28" s="101"/>
    </row>
    <row r="29" spans="2:11" s="1" customFormat="1" ht="14.45" customHeight="1">
      <c r="B29" s="36"/>
      <c r="C29" s="37"/>
      <c r="D29" s="37"/>
      <c r="E29" s="37"/>
      <c r="F29" s="41" t="s">
        <v>34</v>
      </c>
      <c r="G29" s="37"/>
      <c r="H29" s="37"/>
      <c r="I29" s="41" t="s">
        <v>33</v>
      </c>
      <c r="J29" s="41" t="s">
        <v>35</v>
      </c>
      <c r="K29" s="40"/>
    </row>
    <row r="30" spans="2:11" s="1" customFormat="1" ht="14.45" customHeight="1">
      <c r="B30" s="36"/>
      <c r="C30" s="37"/>
      <c r="D30" s="44" t="s">
        <v>36</v>
      </c>
      <c r="E30" s="44" t="s">
        <v>37</v>
      </c>
      <c r="F30" s="104">
        <f>J27</f>
        <v>0</v>
      </c>
      <c r="G30" s="37"/>
      <c r="H30" s="37"/>
      <c r="I30" s="105">
        <v>0.21</v>
      </c>
      <c r="J30" s="104">
        <f>F30*0.21</f>
        <v>0</v>
      </c>
      <c r="K30" s="40"/>
    </row>
    <row r="31" spans="2:11" s="1" customFormat="1" ht="14.45" customHeight="1">
      <c r="B31" s="36"/>
      <c r="C31" s="37"/>
      <c r="D31" s="37"/>
      <c r="E31" s="44" t="s">
        <v>38</v>
      </c>
      <c r="F31" s="104">
        <f>ROUND(SUM(BF86:BF234), 2)</f>
        <v>0</v>
      </c>
      <c r="G31" s="37"/>
      <c r="H31" s="37"/>
      <c r="I31" s="105">
        <v>0.15</v>
      </c>
      <c r="J31" s="104">
        <f>ROUND(ROUND((SUM(BF86:BF234)), 2)*I31, 2)</f>
        <v>0</v>
      </c>
      <c r="K31" s="40"/>
    </row>
    <row r="32" spans="2:11" s="1" customFormat="1" ht="14.45" hidden="1" customHeight="1">
      <c r="B32" s="36"/>
      <c r="C32" s="37"/>
      <c r="D32" s="37"/>
      <c r="E32" s="44" t="s">
        <v>39</v>
      </c>
      <c r="F32" s="104">
        <f>ROUND(SUM(BG86:BG234), 2)</f>
        <v>0</v>
      </c>
      <c r="G32" s="37"/>
      <c r="H32" s="37"/>
      <c r="I32" s="105">
        <v>0.21</v>
      </c>
      <c r="J32" s="104">
        <v>0</v>
      </c>
      <c r="K32" s="40"/>
    </row>
    <row r="33" spans="2:11" s="1" customFormat="1" ht="14.45" hidden="1" customHeight="1">
      <c r="B33" s="36"/>
      <c r="C33" s="37"/>
      <c r="D33" s="37"/>
      <c r="E33" s="44" t="s">
        <v>40</v>
      </c>
      <c r="F33" s="104">
        <f>ROUND(SUM(BH86:BH234), 2)</f>
        <v>0</v>
      </c>
      <c r="G33" s="37"/>
      <c r="H33" s="37"/>
      <c r="I33" s="105">
        <v>0.15</v>
      </c>
      <c r="J33" s="104">
        <v>0</v>
      </c>
      <c r="K33" s="40"/>
    </row>
    <row r="34" spans="2:11" s="1" customFormat="1" ht="14.45" hidden="1" customHeight="1">
      <c r="B34" s="36"/>
      <c r="C34" s="37"/>
      <c r="D34" s="37"/>
      <c r="E34" s="44" t="s">
        <v>41</v>
      </c>
      <c r="F34" s="104">
        <f>ROUND(SUM(BI86:BI234), 2)</f>
        <v>0</v>
      </c>
      <c r="G34" s="37"/>
      <c r="H34" s="37"/>
      <c r="I34" s="105">
        <v>0</v>
      </c>
      <c r="J34" s="104">
        <v>0</v>
      </c>
      <c r="K34" s="40"/>
    </row>
    <row r="35" spans="2:11" s="1" customFormat="1" ht="6.95" customHeight="1">
      <c r="B35" s="36"/>
      <c r="C35" s="37"/>
      <c r="D35" s="37"/>
      <c r="E35" s="37"/>
      <c r="F35" s="37"/>
      <c r="G35" s="37"/>
      <c r="H35" s="37"/>
      <c r="I35" s="37"/>
      <c r="J35" s="37"/>
      <c r="K35" s="40"/>
    </row>
    <row r="36" spans="2:11" s="1" customFormat="1" ht="25.35" customHeight="1">
      <c r="B36" s="36"/>
      <c r="C36" s="106"/>
      <c r="D36" s="190" t="s">
        <v>42</v>
      </c>
      <c r="E36" s="66"/>
      <c r="F36" s="66"/>
      <c r="G36" s="107" t="s">
        <v>43</v>
      </c>
      <c r="H36" s="108" t="s">
        <v>44</v>
      </c>
      <c r="I36" s="66"/>
      <c r="J36" s="109">
        <f>SUM(J27:J34)</f>
        <v>0</v>
      </c>
      <c r="K36" s="110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52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55"/>
      <c r="J41" s="55"/>
      <c r="K41" s="111"/>
    </row>
    <row r="42" spans="2:11" s="1" customFormat="1" ht="36.950000000000003" customHeight="1">
      <c r="B42" s="36"/>
      <c r="C42" s="27" t="s">
        <v>86</v>
      </c>
      <c r="D42" s="37"/>
      <c r="E42" s="37"/>
      <c r="F42" s="37"/>
      <c r="G42" s="37"/>
      <c r="H42" s="37"/>
      <c r="I42" s="37"/>
      <c r="J42" s="37"/>
      <c r="K42" s="40"/>
    </row>
    <row r="43" spans="2:11" s="1" customFormat="1" ht="6.95" customHeight="1">
      <c r="B43" s="36"/>
      <c r="C43" s="37"/>
      <c r="D43" s="37"/>
      <c r="E43" s="37"/>
      <c r="F43" s="37"/>
      <c r="G43" s="37"/>
      <c r="H43" s="37"/>
      <c r="I43" s="37"/>
      <c r="J43" s="37"/>
      <c r="K43" s="40"/>
    </row>
    <row r="44" spans="2:11" s="1" customFormat="1" ht="14.45" customHeight="1">
      <c r="B44" s="36"/>
      <c r="C44" s="33" t="s">
        <v>16</v>
      </c>
      <c r="D44" s="37"/>
      <c r="E44" s="37"/>
      <c r="F44" s="37"/>
      <c r="G44" s="37"/>
      <c r="H44" s="37"/>
      <c r="I44" s="37"/>
      <c r="J44" s="37"/>
      <c r="K44" s="40"/>
    </row>
    <row r="45" spans="2:11" s="1" customFormat="1" ht="16.5" customHeight="1">
      <c r="B45" s="36"/>
      <c r="C45" s="37"/>
      <c r="D45" s="37"/>
      <c r="E45" s="298" t="str">
        <f>E7</f>
        <v>Obnova SSZ 6.803 Na Petřinách  - Na Vetrníku - technologie</v>
      </c>
      <c r="F45" s="299"/>
      <c r="G45" s="299"/>
      <c r="H45" s="299"/>
      <c r="I45" s="37"/>
      <c r="J45" s="37"/>
      <c r="K45" s="40"/>
    </row>
    <row r="46" spans="2:11" s="1" customFormat="1" ht="14.45" customHeight="1">
      <c r="B46" s="36"/>
      <c r="C46" s="33" t="s">
        <v>85</v>
      </c>
      <c r="D46" s="37"/>
      <c r="E46" s="37"/>
      <c r="F46" s="37"/>
      <c r="G46" s="37"/>
      <c r="H46" s="37"/>
      <c r="I46" s="37"/>
      <c r="J46" s="37"/>
      <c r="K46" s="40"/>
    </row>
    <row r="47" spans="2:11" s="1" customFormat="1" ht="18" customHeight="1">
      <c r="B47" s="36"/>
      <c r="C47" s="37"/>
      <c r="D47" s="37"/>
      <c r="E47" s="300" t="str">
        <f>E9</f>
        <v>SSZ 6.803 - Technologie SSZ</v>
      </c>
      <c r="F47" s="301"/>
      <c r="G47" s="301"/>
      <c r="H47" s="301"/>
      <c r="I47" s="37"/>
      <c r="J47" s="37"/>
      <c r="K47" s="40"/>
    </row>
    <row r="48" spans="2:11" s="1" customFormat="1" ht="6.95" customHeight="1">
      <c r="B48" s="36"/>
      <c r="C48" s="37"/>
      <c r="D48" s="37"/>
      <c r="E48" s="37"/>
      <c r="F48" s="37"/>
      <c r="G48" s="37"/>
      <c r="H48" s="37"/>
      <c r="I48" s="37"/>
      <c r="J48" s="37"/>
      <c r="K48" s="40"/>
    </row>
    <row r="49" spans="2:47" s="1" customFormat="1" ht="18" customHeight="1">
      <c r="B49" s="36"/>
      <c r="C49" s="33" t="s">
        <v>20</v>
      </c>
      <c r="D49" s="37"/>
      <c r="E49" s="37"/>
      <c r="F49" s="31" t="str">
        <f>F12</f>
        <v>Praha - Petřiny</v>
      </c>
      <c r="G49" s="37"/>
      <c r="H49" s="37"/>
      <c r="I49" s="33" t="s">
        <v>21</v>
      </c>
      <c r="J49" s="97">
        <f>IF(J12="","",J12)</f>
        <v>43951</v>
      </c>
      <c r="K49" s="40"/>
    </row>
    <row r="50" spans="2:47" s="1" customFormat="1" ht="6.95" customHeight="1">
      <c r="B50" s="36"/>
      <c r="C50" s="37"/>
      <c r="D50" s="37"/>
      <c r="E50" s="37"/>
      <c r="F50" s="37"/>
      <c r="G50" s="37"/>
      <c r="H50" s="37"/>
      <c r="I50" s="37"/>
      <c r="J50" s="37"/>
      <c r="K50" s="40"/>
    </row>
    <row r="51" spans="2:47" s="1" customFormat="1" ht="15">
      <c r="B51" s="36"/>
      <c r="C51" s="33" t="s">
        <v>24</v>
      </c>
      <c r="D51" s="37"/>
      <c r="E51" s="37"/>
      <c r="F51" s="201" t="s">
        <v>605</v>
      </c>
      <c r="G51" s="37"/>
      <c r="H51" s="37"/>
      <c r="I51" s="33" t="s">
        <v>29</v>
      </c>
      <c r="J51" s="247" t="s">
        <v>604</v>
      </c>
      <c r="K51" s="40"/>
    </row>
    <row r="52" spans="2:47" s="1" customFormat="1" ht="14.45" customHeight="1">
      <c r="B52" s="36"/>
      <c r="C52" s="33" t="s">
        <v>28</v>
      </c>
      <c r="D52" s="37"/>
      <c r="E52" s="37"/>
      <c r="F52" s="31" t="str">
        <f>IF(E18="","",E18)</f>
        <v xml:space="preserve"> </v>
      </c>
      <c r="G52" s="37"/>
      <c r="H52" s="37"/>
      <c r="I52" s="37"/>
      <c r="J52" s="204"/>
      <c r="K52" s="40"/>
    </row>
    <row r="53" spans="2:47" s="1" customFormat="1" ht="10.35" customHeight="1">
      <c r="B53" s="36"/>
      <c r="C53" s="37"/>
      <c r="D53" s="37"/>
      <c r="E53" s="37"/>
      <c r="F53" s="37"/>
      <c r="G53" s="37"/>
      <c r="H53" s="37"/>
      <c r="I53" s="37"/>
      <c r="J53" s="37"/>
      <c r="K53" s="40"/>
    </row>
    <row r="54" spans="2:47" s="1" customFormat="1" ht="29.25" customHeight="1">
      <c r="B54" s="36"/>
      <c r="C54" s="112" t="s">
        <v>87</v>
      </c>
      <c r="D54" s="106"/>
      <c r="E54" s="106"/>
      <c r="F54" s="106"/>
      <c r="G54" s="106"/>
      <c r="H54" s="106"/>
      <c r="I54" s="106"/>
      <c r="J54" s="113" t="s">
        <v>88</v>
      </c>
      <c r="K54" s="114"/>
    </row>
    <row r="55" spans="2:47" s="1" customFormat="1" ht="10.35" customHeight="1">
      <c r="B55" s="36"/>
      <c r="C55" s="37"/>
      <c r="D55" s="37"/>
      <c r="E55" s="37"/>
      <c r="F55" s="37"/>
      <c r="G55" s="37"/>
      <c r="H55" s="37"/>
      <c r="I55" s="37"/>
      <c r="J55" s="37"/>
      <c r="K55" s="40"/>
    </row>
    <row r="56" spans="2:47" s="1" customFormat="1" ht="29.25" customHeight="1">
      <c r="B56" s="36"/>
      <c r="C56" s="115" t="s">
        <v>89</v>
      </c>
      <c r="D56" s="37"/>
      <c r="E56" s="37"/>
      <c r="F56" s="37"/>
      <c r="G56" s="37"/>
      <c r="H56" s="37"/>
      <c r="I56" s="37"/>
      <c r="J56" s="103">
        <f>J86</f>
        <v>0</v>
      </c>
      <c r="K56" s="40"/>
      <c r="AU56" s="21" t="s">
        <v>90</v>
      </c>
    </row>
    <row r="57" spans="2:47" s="7" customFormat="1" ht="24.95" customHeight="1">
      <c r="B57" s="116"/>
      <c r="C57" s="117"/>
      <c r="D57" s="118" t="s">
        <v>91</v>
      </c>
      <c r="E57" s="119"/>
      <c r="F57" s="119"/>
      <c r="G57" s="119"/>
      <c r="H57" s="119"/>
      <c r="I57" s="119"/>
      <c r="J57" s="120">
        <f>J87</f>
        <v>0</v>
      </c>
      <c r="K57" s="121"/>
    </row>
    <row r="58" spans="2:47" s="8" customFormat="1" ht="19.899999999999999" customHeight="1">
      <c r="B58" s="122"/>
      <c r="C58" s="123"/>
      <c r="D58" s="124" t="s">
        <v>92</v>
      </c>
      <c r="E58" s="125"/>
      <c r="F58" s="125"/>
      <c r="G58" s="125"/>
      <c r="H58" s="125"/>
      <c r="I58" s="125"/>
      <c r="J58" s="126">
        <f>J88</f>
        <v>0</v>
      </c>
      <c r="K58" s="127"/>
    </row>
    <row r="59" spans="2:47" s="8" customFormat="1" ht="19.899999999999999" customHeight="1">
      <c r="B59" s="122"/>
      <c r="C59" s="123"/>
      <c r="D59" s="124" t="s">
        <v>93</v>
      </c>
      <c r="E59" s="125"/>
      <c r="F59" s="125"/>
      <c r="G59" s="125"/>
      <c r="H59" s="125"/>
      <c r="I59" s="125"/>
      <c r="J59" s="126">
        <f>J97</f>
        <v>0</v>
      </c>
      <c r="K59" s="127"/>
    </row>
    <row r="60" spans="2:47" s="8" customFormat="1" ht="19.899999999999999" customHeight="1">
      <c r="B60" s="122"/>
      <c r="C60" s="123"/>
      <c r="D60" s="124" t="s">
        <v>94</v>
      </c>
      <c r="E60" s="125"/>
      <c r="F60" s="125"/>
      <c r="G60" s="125"/>
      <c r="H60" s="125"/>
      <c r="I60" s="125"/>
      <c r="J60" s="126">
        <f>J115</f>
        <v>0</v>
      </c>
      <c r="K60" s="127"/>
    </row>
    <row r="61" spans="2:47" s="8" customFormat="1" ht="19.899999999999999" customHeight="1">
      <c r="B61" s="122"/>
      <c r="C61" s="123"/>
      <c r="D61" s="124" t="s">
        <v>95</v>
      </c>
      <c r="E61" s="125"/>
      <c r="F61" s="125"/>
      <c r="G61" s="125"/>
      <c r="H61" s="125"/>
      <c r="I61" s="125"/>
      <c r="J61" s="126">
        <f>J140</f>
        <v>0</v>
      </c>
      <c r="K61" s="127"/>
    </row>
    <row r="62" spans="2:47" s="8" customFormat="1" ht="19.899999999999999" customHeight="1">
      <c r="B62" s="122"/>
      <c r="C62" s="123"/>
      <c r="D62" s="124" t="s">
        <v>597</v>
      </c>
      <c r="E62" s="125"/>
      <c r="F62" s="125"/>
      <c r="G62" s="125"/>
      <c r="H62" s="125"/>
      <c r="I62" s="125"/>
      <c r="J62" s="126">
        <f>J153</f>
        <v>0</v>
      </c>
      <c r="K62" s="127"/>
    </row>
    <row r="63" spans="2:47" s="8" customFormat="1" ht="24.75" customHeight="1">
      <c r="B63" s="122"/>
      <c r="C63" s="123"/>
      <c r="D63" s="118" t="s">
        <v>598</v>
      </c>
      <c r="E63" s="119"/>
      <c r="F63" s="119"/>
      <c r="G63" s="119"/>
      <c r="H63" s="119"/>
      <c r="I63" s="119"/>
      <c r="J63" s="120">
        <f>J155</f>
        <v>0</v>
      </c>
      <c r="K63" s="127"/>
    </row>
    <row r="64" spans="2:47" s="8" customFormat="1" ht="19.899999999999999" customHeight="1">
      <c r="B64" s="122"/>
      <c r="C64" s="123"/>
      <c r="D64" s="124" t="s">
        <v>599</v>
      </c>
      <c r="E64" s="125"/>
      <c r="F64" s="125"/>
      <c r="G64" s="125"/>
      <c r="H64" s="125"/>
      <c r="I64" s="125"/>
      <c r="J64" s="126">
        <f>J156</f>
        <v>0</v>
      </c>
      <c r="K64" s="127"/>
    </row>
    <row r="65" spans="2:12" s="8" customFormat="1" ht="19.899999999999999" customHeight="1">
      <c r="B65" s="122"/>
      <c r="C65" s="123"/>
      <c r="D65" s="124" t="s">
        <v>600</v>
      </c>
      <c r="E65" s="125"/>
      <c r="F65" s="125"/>
      <c r="G65" s="125"/>
      <c r="H65" s="125"/>
      <c r="I65" s="125"/>
      <c r="J65" s="126">
        <f>J167</f>
        <v>0</v>
      </c>
      <c r="K65" s="127"/>
    </row>
    <row r="66" spans="2:12" s="8" customFormat="1" ht="19.899999999999999" customHeight="1">
      <c r="B66" s="122"/>
      <c r="C66" s="123"/>
      <c r="D66" s="124" t="s">
        <v>601</v>
      </c>
      <c r="E66" s="125"/>
      <c r="F66" s="125"/>
      <c r="G66" s="125"/>
      <c r="H66" s="125"/>
      <c r="I66" s="125"/>
      <c r="J66" s="126">
        <f>J382</f>
        <v>0</v>
      </c>
      <c r="K66" s="127"/>
    </row>
    <row r="67" spans="2:12" s="1" customFormat="1" ht="21.75" customHeight="1">
      <c r="B67" s="36"/>
      <c r="C67" s="37"/>
      <c r="D67" s="37"/>
      <c r="E67" s="37"/>
      <c r="F67" s="37"/>
      <c r="G67" s="37"/>
      <c r="H67" s="37"/>
      <c r="I67" s="37"/>
      <c r="J67" s="37"/>
      <c r="K67" s="40"/>
    </row>
    <row r="68" spans="2:12" s="1" customFormat="1" ht="6.95" customHeight="1">
      <c r="B68" s="51"/>
      <c r="C68" s="52"/>
      <c r="D68" s="52"/>
      <c r="E68" s="52"/>
      <c r="F68" s="52"/>
      <c r="G68" s="52"/>
      <c r="H68" s="52"/>
      <c r="I68" s="52"/>
      <c r="J68" s="52"/>
      <c r="K68" s="53"/>
    </row>
    <row r="72" spans="2:12" s="1" customFormat="1" ht="6.95" customHeight="1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36"/>
    </row>
    <row r="73" spans="2:12" s="1" customFormat="1" ht="36.950000000000003" customHeight="1">
      <c r="B73" s="36"/>
      <c r="C73" s="56" t="s">
        <v>96</v>
      </c>
      <c r="L73" s="36"/>
    </row>
    <row r="74" spans="2:12" s="1" customFormat="1" ht="6.95" customHeight="1">
      <c r="B74" s="36"/>
      <c r="L74" s="36"/>
    </row>
    <row r="75" spans="2:12" s="1" customFormat="1" ht="14.45" customHeight="1">
      <c r="B75" s="36"/>
      <c r="C75" s="58" t="s">
        <v>16</v>
      </c>
      <c r="L75" s="36"/>
    </row>
    <row r="76" spans="2:12" s="1" customFormat="1" ht="16.5" customHeight="1">
      <c r="B76" s="36"/>
      <c r="E76" s="294" t="str">
        <f>E7</f>
        <v>Obnova SSZ 6.803 Na Petřinách  - Na Vetrníku - technologie</v>
      </c>
      <c r="F76" s="295"/>
      <c r="G76" s="295"/>
      <c r="H76" s="295"/>
      <c r="L76" s="36"/>
    </row>
    <row r="77" spans="2:12" s="1" customFormat="1" ht="14.45" customHeight="1">
      <c r="B77" s="36"/>
      <c r="C77" s="58" t="s">
        <v>85</v>
      </c>
      <c r="L77" s="36"/>
    </row>
    <row r="78" spans="2:12" s="1" customFormat="1" ht="17.25" customHeight="1">
      <c r="B78" s="36"/>
      <c r="E78" s="267" t="str">
        <f>E9</f>
        <v>SSZ 6.803 - Technologie SSZ</v>
      </c>
      <c r="F78" s="296"/>
      <c r="G78" s="296"/>
      <c r="H78" s="296"/>
      <c r="L78" s="36"/>
    </row>
    <row r="79" spans="2:12" s="1" customFormat="1" ht="6.95" customHeight="1">
      <c r="B79" s="36"/>
      <c r="L79" s="36"/>
    </row>
    <row r="80" spans="2:12" s="1" customFormat="1" ht="18" customHeight="1">
      <c r="B80" s="36"/>
      <c r="C80" s="58" t="s">
        <v>20</v>
      </c>
      <c r="F80" s="128" t="str">
        <f>F12</f>
        <v>Praha - Petřiny</v>
      </c>
      <c r="I80" s="58" t="s">
        <v>21</v>
      </c>
      <c r="J80" s="62">
        <f>IF(J12="","",J12)</f>
        <v>43951</v>
      </c>
      <c r="L80" s="36"/>
    </row>
    <row r="81" spans="2:65" s="1" customFormat="1" ht="6.95" customHeight="1">
      <c r="B81" s="36"/>
      <c r="L81" s="36"/>
    </row>
    <row r="82" spans="2:65" s="1" customFormat="1" ht="15">
      <c r="B82" s="36"/>
      <c r="C82" s="58" t="s">
        <v>24</v>
      </c>
      <c r="F82" s="128" t="s">
        <v>605</v>
      </c>
      <c r="I82" s="58" t="s">
        <v>29</v>
      </c>
      <c r="J82" s="128" t="s">
        <v>604</v>
      </c>
      <c r="L82" s="36"/>
    </row>
    <row r="83" spans="2:65" s="1" customFormat="1" ht="14.45" customHeight="1">
      <c r="B83" s="36"/>
      <c r="C83" s="58" t="s">
        <v>28</v>
      </c>
      <c r="F83" s="128" t="str">
        <f>IF(E18="","",E18)</f>
        <v xml:space="preserve"> </v>
      </c>
      <c r="L83" s="36"/>
    </row>
    <row r="84" spans="2:65" s="1" customFormat="1" ht="10.35" customHeight="1">
      <c r="B84" s="36"/>
      <c r="L84" s="36"/>
    </row>
    <row r="85" spans="2:65" s="9" customFormat="1" ht="29.25" customHeight="1">
      <c r="B85" s="129"/>
      <c r="C85" s="130" t="s">
        <v>97</v>
      </c>
      <c r="D85" s="131" t="s">
        <v>51</v>
      </c>
      <c r="E85" s="131" t="s">
        <v>47</v>
      </c>
      <c r="F85" s="131" t="s">
        <v>98</v>
      </c>
      <c r="G85" s="131" t="s">
        <v>99</v>
      </c>
      <c r="H85" s="131" t="s">
        <v>100</v>
      </c>
      <c r="I85" s="131" t="s">
        <v>101</v>
      </c>
      <c r="J85" s="131" t="s">
        <v>88</v>
      </c>
      <c r="K85" s="132" t="s">
        <v>102</v>
      </c>
      <c r="L85" s="129"/>
      <c r="M85" s="68" t="s">
        <v>103</v>
      </c>
      <c r="N85" s="69" t="s">
        <v>36</v>
      </c>
      <c r="O85" s="69" t="s">
        <v>104</v>
      </c>
      <c r="P85" s="69" t="s">
        <v>105</v>
      </c>
      <c r="Q85" s="69" t="s">
        <v>106</v>
      </c>
      <c r="R85" s="69" t="s">
        <v>107</v>
      </c>
      <c r="S85" s="69" t="s">
        <v>108</v>
      </c>
      <c r="T85" s="70" t="s">
        <v>109</v>
      </c>
    </row>
    <row r="86" spans="2:65" s="1" customFormat="1" ht="29.25" customHeight="1">
      <c r="B86" s="36"/>
      <c r="C86" s="72" t="s">
        <v>89</v>
      </c>
      <c r="J86" s="133">
        <f>J87+J155</f>
        <v>0</v>
      </c>
      <c r="L86" s="36"/>
      <c r="M86" s="71"/>
      <c r="N86" s="63"/>
      <c r="O86" s="63"/>
      <c r="P86" s="134" t="e">
        <f>P87</f>
        <v>#REF!</v>
      </c>
      <c r="Q86" s="63"/>
      <c r="R86" s="134" t="e">
        <f>R87</f>
        <v>#REF!</v>
      </c>
      <c r="S86" s="63"/>
      <c r="T86" s="135" t="e">
        <f>T87</f>
        <v>#REF!</v>
      </c>
      <c r="AT86" s="21" t="s">
        <v>65</v>
      </c>
      <c r="AU86" s="21" t="s">
        <v>90</v>
      </c>
      <c r="BK86" s="136" t="e">
        <f>BK87</f>
        <v>#REF!</v>
      </c>
    </row>
    <row r="87" spans="2:65" s="10" customFormat="1" ht="37.35" customHeight="1">
      <c r="B87" s="137"/>
      <c r="C87" s="205"/>
      <c r="D87" s="206" t="s">
        <v>65</v>
      </c>
      <c r="E87" s="207" t="s">
        <v>110</v>
      </c>
      <c r="F87" s="207" t="s">
        <v>111</v>
      </c>
      <c r="G87" s="205"/>
      <c r="H87" s="205"/>
      <c r="I87" s="205"/>
      <c r="J87" s="208">
        <f>J88+J97+J115+J140+J153</f>
        <v>0</v>
      </c>
      <c r="K87" s="205"/>
      <c r="L87" s="137"/>
      <c r="M87" s="141"/>
      <c r="N87" s="142"/>
      <c r="O87" s="142"/>
      <c r="P87" s="143" t="e">
        <f>P88+#REF!+P157+P185</f>
        <v>#REF!</v>
      </c>
      <c r="Q87" s="142"/>
      <c r="R87" s="143" t="e">
        <f>R88+#REF!+R157+R185</f>
        <v>#REF!</v>
      </c>
      <c r="S87" s="142"/>
      <c r="T87" s="144" t="e">
        <f>T88+#REF!+T157+T185</f>
        <v>#REF!</v>
      </c>
      <c r="AR87" s="138" t="s">
        <v>72</v>
      </c>
      <c r="AT87" s="145" t="s">
        <v>65</v>
      </c>
      <c r="AU87" s="145" t="s">
        <v>66</v>
      </c>
      <c r="AY87" s="138" t="s">
        <v>112</v>
      </c>
      <c r="BK87" s="146" t="e">
        <f>BK88+#REF!+BK157+BK185</f>
        <v>#REF!</v>
      </c>
    </row>
    <row r="88" spans="2:65" s="10" customFormat="1" ht="18.75" customHeight="1">
      <c r="B88" s="137"/>
      <c r="C88" s="205"/>
      <c r="D88" s="206" t="s">
        <v>65</v>
      </c>
      <c r="E88" s="209" t="s">
        <v>72</v>
      </c>
      <c r="F88" s="209" t="s">
        <v>113</v>
      </c>
      <c r="G88" s="205"/>
      <c r="H88" s="205"/>
      <c r="I88" s="205"/>
      <c r="J88" s="210">
        <f>SUM(J89:J95)</f>
        <v>0</v>
      </c>
      <c r="K88" s="205"/>
      <c r="L88" s="137"/>
      <c r="M88" s="141"/>
      <c r="N88" s="142"/>
      <c r="O88" s="142"/>
      <c r="P88" s="143">
        <f>SUM(P89:P139)</f>
        <v>95.130500000000012</v>
      </c>
      <c r="Q88" s="142"/>
      <c r="R88" s="143">
        <f>SUM(R89:R139)</f>
        <v>2.004</v>
      </c>
      <c r="S88" s="142"/>
      <c r="T88" s="144">
        <f>SUM(T89:T139)</f>
        <v>76.935000000000002</v>
      </c>
      <c r="AR88" s="138" t="s">
        <v>72</v>
      </c>
      <c r="AT88" s="145" t="s">
        <v>65</v>
      </c>
      <c r="AU88" s="145" t="s">
        <v>72</v>
      </c>
      <c r="AY88" s="138" t="s">
        <v>112</v>
      </c>
      <c r="BK88" s="146">
        <f>SUM(BK89:BK139)</f>
        <v>0</v>
      </c>
    </row>
    <row r="89" spans="2:65" s="203" customFormat="1" ht="39" customHeight="1">
      <c r="B89" s="147"/>
      <c r="C89" s="148">
        <v>1</v>
      </c>
      <c r="D89" s="211" t="s">
        <v>114</v>
      </c>
      <c r="E89" s="182" t="s">
        <v>493</v>
      </c>
      <c r="F89" s="251" t="s">
        <v>494</v>
      </c>
      <c r="G89" s="212" t="s">
        <v>115</v>
      </c>
      <c r="H89" s="183">
        <v>32.200000000000003</v>
      </c>
      <c r="I89" s="228">
        <v>0</v>
      </c>
      <c r="J89" s="228">
        <f t="shared" ref="J89" si="0">ROUND(I89*H89,2)</f>
        <v>0</v>
      </c>
      <c r="K89" s="252" t="s">
        <v>221</v>
      </c>
      <c r="L89" s="36"/>
      <c r="M89" s="200"/>
      <c r="N89" s="155"/>
      <c r="O89" s="156"/>
      <c r="P89" s="156"/>
      <c r="Q89" s="156"/>
      <c r="R89" s="156"/>
      <c r="S89" s="156"/>
      <c r="T89" s="157"/>
      <c r="AR89" s="21"/>
      <c r="AT89" s="21"/>
      <c r="AU89" s="21"/>
      <c r="AY89" s="21"/>
      <c r="BE89" s="158"/>
      <c r="BF89" s="158"/>
      <c r="BG89" s="158"/>
      <c r="BH89" s="158"/>
      <c r="BI89" s="158"/>
      <c r="BJ89" s="21"/>
      <c r="BK89" s="158"/>
      <c r="BL89" s="21"/>
      <c r="BM89" s="21"/>
    </row>
    <row r="90" spans="2:65" s="11" customFormat="1" ht="40.5" customHeight="1">
      <c r="B90" s="159"/>
      <c r="C90" s="211">
        <v>2</v>
      </c>
      <c r="D90" s="211" t="s">
        <v>114</v>
      </c>
      <c r="E90" s="182" t="s">
        <v>219</v>
      </c>
      <c r="F90" s="252" t="s">
        <v>220</v>
      </c>
      <c r="G90" s="212" t="s">
        <v>115</v>
      </c>
      <c r="H90" s="183">
        <v>19.600000000000001</v>
      </c>
      <c r="I90" s="228">
        <v>0</v>
      </c>
      <c r="J90" s="228">
        <f>ROUND(I90*H90,2)</f>
        <v>0</v>
      </c>
      <c r="K90" s="252" t="s">
        <v>221</v>
      </c>
      <c r="L90" s="159"/>
      <c r="M90" s="161"/>
      <c r="N90" s="162"/>
      <c r="O90" s="162"/>
      <c r="P90" s="162"/>
      <c r="Q90" s="162"/>
      <c r="R90" s="162"/>
      <c r="S90" s="162"/>
      <c r="T90" s="163"/>
      <c r="AT90" s="160" t="s">
        <v>117</v>
      </c>
      <c r="AU90" s="160" t="s">
        <v>74</v>
      </c>
      <c r="AV90" s="11" t="s">
        <v>74</v>
      </c>
      <c r="AW90" s="11" t="s">
        <v>30</v>
      </c>
      <c r="AX90" s="11" t="s">
        <v>66</v>
      </c>
      <c r="AY90" s="160" t="s">
        <v>112</v>
      </c>
    </row>
    <row r="91" spans="2:65" s="11" customFormat="1" ht="42.75" customHeight="1">
      <c r="B91" s="159"/>
      <c r="C91" s="211">
        <v>3</v>
      </c>
      <c r="D91" s="218" t="s">
        <v>114</v>
      </c>
      <c r="E91" s="187" t="s">
        <v>611</v>
      </c>
      <c r="F91" s="252" t="s">
        <v>610</v>
      </c>
      <c r="G91" s="219" t="s">
        <v>115</v>
      </c>
      <c r="H91" s="183">
        <v>334.5</v>
      </c>
      <c r="I91" s="228">
        <v>0</v>
      </c>
      <c r="J91" s="228">
        <f>ROUND(I91*H91,2)</f>
        <v>0</v>
      </c>
      <c r="K91" s="252" t="s">
        <v>221</v>
      </c>
      <c r="L91" s="159"/>
      <c r="M91" s="161"/>
      <c r="N91" s="162"/>
      <c r="O91" s="162"/>
      <c r="P91" s="162"/>
      <c r="Q91" s="162"/>
      <c r="R91" s="162"/>
      <c r="S91" s="162"/>
      <c r="T91" s="163"/>
      <c r="AT91" s="160"/>
      <c r="AU91" s="160"/>
      <c r="AY91" s="160"/>
    </row>
    <row r="92" spans="2:65" s="11" customFormat="1" ht="13.5" customHeight="1">
      <c r="B92" s="159"/>
      <c r="C92" s="213"/>
      <c r="D92" s="214" t="s">
        <v>117</v>
      </c>
      <c r="E92" s="215" t="s">
        <v>5</v>
      </c>
      <c r="F92" s="216">
        <v>334.5</v>
      </c>
      <c r="G92" s="213"/>
      <c r="H92" s="217">
        <v>334.5</v>
      </c>
      <c r="I92" s="213"/>
      <c r="J92" s="213"/>
      <c r="K92" s="213"/>
      <c r="L92" s="164"/>
      <c r="M92" s="161"/>
      <c r="N92" s="162"/>
      <c r="O92" s="162"/>
      <c r="P92" s="162"/>
      <c r="Q92" s="162"/>
      <c r="R92" s="162"/>
      <c r="S92" s="162"/>
      <c r="T92" s="163"/>
      <c r="AT92" s="160"/>
      <c r="AU92" s="160"/>
      <c r="AY92" s="160"/>
    </row>
    <row r="93" spans="2:65" s="11" customFormat="1" ht="16.5" customHeight="1">
      <c r="B93" s="159"/>
      <c r="C93" s="211">
        <v>4</v>
      </c>
      <c r="D93" s="211" t="s">
        <v>114</v>
      </c>
      <c r="E93" s="187" t="s">
        <v>495</v>
      </c>
      <c r="F93" s="187" t="s">
        <v>496</v>
      </c>
      <c r="G93" s="212" t="s">
        <v>115</v>
      </c>
      <c r="H93" s="183">
        <v>334.5</v>
      </c>
      <c r="I93" s="228">
        <v>0</v>
      </c>
      <c r="J93" s="228">
        <f t="shared" ref="J93" si="1">ROUND(I93*H93,2)</f>
        <v>0</v>
      </c>
      <c r="K93" s="252" t="s">
        <v>221</v>
      </c>
      <c r="L93" s="164"/>
      <c r="M93" s="161"/>
      <c r="N93" s="162"/>
      <c r="O93" s="162"/>
      <c r="P93" s="162"/>
      <c r="Q93" s="162"/>
      <c r="R93" s="162"/>
      <c r="S93" s="162"/>
      <c r="T93" s="163"/>
      <c r="AT93" s="160"/>
      <c r="AU93" s="160"/>
      <c r="AY93" s="160"/>
    </row>
    <row r="94" spans="2:65" s="12" customFormat="1">
      <c r="B94" s="164"/>
      <c r="C94" s="213"/>
      <c r="D94" s="214" t="s">
        <v>117</v>
      </c>
      <c r="E94" s="215" t="s">
        <v>5</v>
      </c>
      <c r="F94" s="216">
        <v>334.5</v>
      </c>
      <c r="G94" s="213"/>
      <c r="H94" s="217">
        <v>334.5</v>
      </c>
      <c r="I94" s="213"/>
      <c r="J94" s="213"/>
      <c r="K94" s="213"/>
      <c r="L94" s="164"/>
      <c r="M94" s="166"/>
      <c r="N94" s="167"/>
      <c r="O94" s="167"/>
      <c r="P94" s="167"/>
      <c r="Q94" s="167"/>
      <c r="R94" s="167"/>
      <c r="S94" s="167"/>
      <c r="T94" s="168"/>
      <c r="AT94" s="165" t="s">
        <v>117</v>
      </c>
      <c r="AU94" s="165" t="s">
        <v>74</v>
      </c>
      <c r="AV94" s="12" t="s">
        <v>116</v>
      </c>
      <c r="AW94" s="12" t="s">
        <v>30</v>
      </c>
      <c r="AX94" s="12" t="s">
        <v>72</v>
      </c>
      <c r="AY94" s="165" t="s">
        <v>112</v>
      </c>
    </row>
    <row r="95" spans="2:65" s="12" customFormat="1" ht="40.5">
      <c r="B95" s="164"/>
      <c r="C95" s="211">
        <v>5</v>
      </c>
      <c r="D95" s="211" t="s">
        <v>114</v>
      </c>
      <c r="E95" s="187" t="s">
        <v>213</v>
      </c>
      <c r="F95" s="252" t="s">
        <v>214</v>
      </c>
      <c r="G95" s="212" t="s">
        <v>115</v>
      </c>
      <c r="H95" s="183">
        <v>354.1</v>
      </c>
      <c r="I95" s="228">
        <v>0</v>
      </c>
      <c r="J95" s="228">
        <f>ROUND(I95*H95,2)</f>
        <v>0</v>
      </c>
      <c r="K95" s="252" t="s">
        <v>221</v>
      </c>
      <c r="L95" s="164"/>
      <c r="M95" s="166"/>
      <c r="N95" s="167"/>
      <c r="O95" s="167"/>
      <c r="P95" s="167"/>
      <c r="Q95" s="167"/>
      <c r="R95" s="167"/>
      <c r="S95" s="167"/>
      <c r="T95" s="168"/>
      <c r="AT95" s="165"/>
      <c r="AU95" s="165"/>
      <c r="AY95" s="165"/>
    </row>
    <row r="96" spans="2:65" s="12" customFormat="1">
      <c r="B96" s="164"/>
      <c r="C96" s="213"/>
      <c r="D96" s="214" t="s">
        <v>117</v>
      </c>
      <c r="E96" s="215" t="s">
        <v>5</v>
      </c>
      <c r="F96" s="216" t="s">
        <v>497</v>
      </c>
      <c r="G96" s="213"/>
      <c r="H96" s="217">
        <v>354.1</v>
      </c>
      <c r="I96" s="213"/>
      <c r="J96" s="213"/>
      <c r="K96" s="213"/>
      <c r="L96" s="164"/>
      <c r="M96" s="166"/>
      <c r="N96" s="167"/>
      <c r="O96" s="167"/>
      <c r="P96" s="167"/>
      <c r="Q96" s="167"/>
      <c r="R96" s="167"/>
      <c r="S96" s="167"/>
      <c r="T96" s="168"/>
      <c r="AT96" s="165"/>
      <c r="AU96" s="165"/>
      <c r="AY96" s="165"/>
    </row>
    <row r="97" spans="2:65" s="193" customFormat="1" ht="29.25" customHeight="1">
      <c r="B97" s="147"/>
      <c r="C97" s="220"/>
      <c r="D97" s="221" t="s">
        <v>65</v>
      </c>
      <c r="E97" s="222" t="s">
        <v>120</v>
      </c>
      <c r="F97" s="222" t="s">
        <v>151</v>
      </c>
      <c r="G97" s="220"/>
      <c r="H97" s="220"/>
      <c r="I97" s="220"/>
      <c r="J97" s="253">
        <f>SUM(J98:J114)</f>
        <v>0</v>
      </c>
      <c r="K97" s="220"/>
      <c r="L97" s="36"/>
      <c r="M97" s="154"/>
      <c r="N97" s="155"/>
      <c r="O97" s="156"/>
      <c r="P97" s="156"/>
      <c r="Q97" s="156"/>
      <c r="R97" s="156"/>
      <c r="S97" s="156"/>
      <c r="T97" s="157"/>
      <c r="AR97" s="21"/>
      <c r="AT97" s="21"/>
      <c r="AU97" s="21"/>
      <c r="AY97" s="21"/>
      <c r="BE97" s="158"/>
      <c r="BF97" s="158"/>
      <c r="BG97" s="158"/>
      <c r="BH97" s="158"/>
      <c r="BI97" s="158"/>
      <c r="BJ97" s="21"/>
      <c r="BK97" s="158"/>
      <c r="BL97" s="21"/>
      <c r="BM97" s="21"/>
    </row>
    <row r="98" spans="2:65" s="184" customFormat="1" ht="13.5" customHeight="1">
      <c r="B98" s="147"/>
      <c r="C98" s="211">
        <v>6</v>
      </c>
      <c r="D98" s="211" t="s">
        <v>114</v>
      </c>
      <c r="E98" s="182" t="s">
        <v>222</v>
      </c>
      <c r="F98" s="252" t="s">
        <v>223</v>
      </c>
      <c r="G98" s="212" t="s">
        <v>115</v>
      </c>
      <c r="H98" s="183">
        <v>19.600000000000001</v>
      </c>
      <c r="I98" s="228">
        <v>0</v>
      </c>
      <c r="J98" s="228">
        <f>ROUND(I98*H98,2)</f>
        <v>0</v>
      </c>
      <c r="K98" s="252" t="s">
        <v>221</v>
      </c>
      <c r="L98" s="36"/>
      <c r="M98" s="154"/>
      <c r="N98" s="155"/>
      <c r="O98" s="156"/>
      <c r="P98" s="156"/>
      <c r="Q98" s="156"/>
      <c r="R98" s="156"/>
      <c r="S98" s="156"/>
      <c r="T98" s="157"/>
      <c r="AR98" s="21"/>
      <c r="AT98" s="21"/>
      <c r="AU98" s="21"/>
      <c r="AY98" s="21"/>
      <c r="BE98" s="158"/>
      <c r="BF98" s="158"/>
      <c r="BG98" s="158"/>
      <c r="BH98" s="158"/>
      <c r="BI98" s="158"/>
      <c r="BJ98" s="21"/>
      <c r="BK98" s="158"/>
      <c r="BL98" s="21"/>
      <c r="BM98" s="21"/>
    </row>
    <row r="99" spans="2:65" s="193" customFormat="1" ht="13.5" customHeight="1">
      <c r="B99" s="147"/>
      <c r="C99" s="213"/>
      <c r="D99" s="214" t="s">
        <v>117</v>
      </c>
      <c r="E99" s="215" t="s">
        <v>5</v>
      </c>
      <c r="F99" s="216">
        <v>19.600000000000001</v>
      </c>
      <c r="G99" s="213"/>
      <c r="H99" s="217">
        <v>19.600000000000001</v>
      </c>
      <c r="I99" s="213"/>
      <c r="J99" s="213"/>
      <c r="K99" s="213"/>
      <c r="L99" s="36"/>
      <c r="M99" s="154"/>
      <c r="N99" s="155"/>
      <c r="O99" s="156"/>
      <c r="P99" s="156"/>
      <c r="Q99" s="156"/>
      <c r="R99" s="156"/>
      <c r="S99" s="156"/>
      <c r="T99" s="157"/>
      <c r="AR99" s="21"/>
      <c r="AT99" s="21"/>
      <c r="AU99" s="21"/>
      <c r="AY99" s="21"/>
      <c r="BE99" s="158"/>
      <c r="BF99" s="158"/>
      <c r="BG99" s="158"/>
      <c r="BH99" s="158"/>
      <c r="BI99" s="158"/>
      <c r="BJ99" s="21"/>
      <c r="BK99" s="158"/>
      <c r="BL99" s="21"/>
      <c r="BM99" s="21"/>
    </row>
    <row r="100" spans="2:65" s="193" customFormat="1" ht="13.5" customHeight="1">
      <c r="B100" s="147"/>
      <c r="C100" s="211">
        <v>7</v>
      </c>
      <c r="D100" s="211" t="s">
        <v>114</v>
      </c>
      <c r="E100" s="182" t="s">
        <v>211</v>
      </c>
      <c r="F100" s="182" t="s">
        <v>212</v>
      </c>
      <c r="G100" s="219" t="s">
        <v>115</v>
      </c>
      <c r="H100" s="183">
        <v>354.1</v>
      </c>
      <c r="I100" s="228">
        <v>0</v>
      </c>
      <c r="J100" s="228">
        <f t="shared" ref="J100" si="2">ROUND(I100*H100,2)</f>
        <v>0</v>
      </c>
      <c r="K100" s="252" t="s">
        <v>221</v>
      </c>
      <c r="L100" s="36"/>
      <c r="M100" s="154"/>
      <c r="N100" s="155"/>
      <c r="O100" s="156"/>
      <c r="P100" s="156"/>
      <c r="Q100" s="156"/>
      <c r="R100" s="156"/>
      <c r="S100" s="156"/>
      <c r="T100" s="157"/>
      <c r="AR100" s="21"/>
      <c r="AT100" s="21"/>
      <c r="AU100" s="21"/>
      <c r="AY100" s="21"/>
      <c r="BE100" s="158"/>
      <c r="BF100" s="158"/>
      <c r="BG100" s="158"/>
      <c r="BH100" s="158"/>
      <c r="BI100" s="158"/>
      <c r="BJ100" s="21"/>
      <c r="BK100" s="158"/>
      <c r="BL100" s="21"/>
      <c r="BM100" s="21"/>
    </row>
    <row r="101" spans="2:65" s="193" customFormat="1" ht="13.5" customHeight="1">
      <c r="B101" s="147"/>
      <c r="C101" s="213"/>
      <c r="D101" s="214" t="s">
        <v>117</v>
      </c>
      <c r="E101" s="215" t="s">
        <v>5</v>
      </c>
      <c r="F101" s="216" t="s">
        <v>497</v>
      </c>
      <c r="G101" s="213"/>
      <c r="H101" s="217">
        <v>354.1</v>
      </c>
      <c r="I101" s="213"/>
      <c r="J101" s="213"/>
      <c r="K101" s="213"/>
      <c r="L101" s="36"/>
      <c r="M101" s="154"/>
      <c r="N101" s="155"/>
      <c r="O101" s="156"/>
      <c r="P101" s="156"/>
      <c r="Q101" s="156"/>
      <c r="R101" s="156"/>
      <c r="S101" s="156"/>
      <c r="T101" s="157"/>
      <c r="AR101" s="21"/>
      <c r="AT101" s="21"/>
      <c r="AU101" s="21"/>
      <c r="AY101" s="21"/>
      <c r="BE101" s="158"/>
      <c r="BF101" s="158"/>
      <c r="BG101" s="158"/>
      <c r="BH101" s="158"/>
      <c r="BI101" s="158"/>
      <c r="BJ101" s="21"/>
      <c r="BK101" s="158"/>
      <c r="BL101" s="21"/>
      <c r="BM101" s="21"/>
    </row>
    <row r="102" spans="2:65" s="193" customFormat="1" ht="28.5" customHeight="1">
      <c r="B102" s="147"/>
      <c r="C102" s="211">
        <v>8</v>
      </c>
      <c r="D102" s="211" t="s">
        <v>114</v>
      </c>
      <c r="E102" s="187" t="s">
        <v>224</v>
      </c>
      <c r="F102" s="187" t="s">
        <v>498</v>
      </c>
      <c r="G102" s="212" t="s">
        <v>115</v>
      </c>
      <c r="H102" s="183">
        <v>334.5</v>
      </c>
      <c r="I102" s="228">
        <v>0</v>
      </c>
      <c r="J102" s="228">
        <f t="shared" ref="J102" si="3">ROUND(I102*H102,2)</f>
        <v>0</v>
      </c>
      <c r="K102" s="252" t="s">
        <v>221</v>
      </c>
      <c r="L102" s="36"/>
      <c r="M102" s="154"/>
      <c r="N102" s="155"/>
      <c r="O102" s="156"/>
      <c r="P102" s="156"/>
      <c r="Q102" s="156"/>
      <c r="R102" s="156"/>
      <c r="S102" s="156"/>
      <c r="T102" s="157"/>
      <c r="AR102" s="21"/>
      <c r="AT102" s="21"/>
      <c r="AU102" s="21"/>
      <c r="AY102" s="21"/>
      <c r="BE102" s="158"/>
      <c r="BF102" s="158"/>
      <c r="BG102" s="158"/>
      <c r="BH102" s="158"/>
      <c r="BI102" s="158"/>
      <c r="BJ102" s="21"/>
      <c r="BK102" s="158"/>
      <c r="BL102" s="21"/>
      <c r="BM102" s="21"/>
    </row>
    <row r="103" spans="2:65" s="193" customFormat="1" ht="13.5" customHeight="1">
      <c r="B103" s="147"/>
      <c r="C103" s="213"/>
      <c r="D103" s="214" t="s">
        <v>117</v>
      </c>
      <c r="E103" s="215" t="s">
        <v>5</v>
      </c>
      <c r="F103" s="216">
        <v>334.5</v>
      </c>
      <c r="G103" s="213"/>
      <c r="H103" s="217">
        <v>334.5</v>
      </c>
      <c r="I103" s="213"/>
      <c r="J103" s="213"/>
      <c r="K103" s="213"/>
      <c r="L103" s="36"/>
      <c r="M103" s="154"/>
      <c r="N103" s="155"/>
      <c r="O103" s="156"/>
      <c r="P103" s="156"/>
      <c r="Q103" s="156"/>
      <c r="R103" s="156"/>
      <c r="S103" s="156"/>
      <c r="T103" s="157"/>
      <c r="AR103" s="21"/>
      <c r="AT103" s="21"/>
      <c r="AU103" s="21"/>
      <c r="AY103" s="21"/>
      <c r="BE103" s="158"/>
      <c r="BF103" s="158"/>
      <c r="BG103" s="158"/>
      <c r="BH103" s="158"/>
      <c r="BI103" s="158"/>
      <c r="BJ103" s="21"/>
      <c r="BK103" s="158"/>
      <c r="BL103" s="21"/>
      <c r="BM103" s="21"/>
    </row>
    <row r="104" spans="2:65" s="1" customFormat="1" ht="20.25" customHeight="1">
      <c r="B104" s="147"/>
      <c r="C104" s="211">
        <v>9</v>
      </c>
      <c r="D104" s="211" t="s">
        <v>114</v>
      </c>
      <c r="E104" s="187" t="s">
        <v>499</v>
      </c>
      <c r="F104" s="252" t="s">
        <v>500</v>
      </c>
      <c r="G104" s="219" t="s">
        <v>115</v>
      </c>
      <c r="H104" s="183">
        <v>334.5</v>
      </c>
      <c r="I104" s="228">
        <v>0</v>
      </c>
      <c r="J104" s="228">
        <f t="shared" ref="J104" si="4">ROUND(I104*H104,2)</f>
        <v>0</v>
      </c>
      <c r="K104" s="252" t="s">
        <v>221</v>
      </c>
      <c r="L104" s="36"/>
      <c r="M104" s="154" t="s">
        <v>5</v>
      </c>
      <c r="N104" s="155" t="s">
        <v>37</v>
      </c>
      <c r="O104" s="156">
        <v>0.22700000000000001</v>
      </c>
      <c r="P104" s="156">
        <f t="shared" ref="P104:P117" si="5">O104*H104</f>
        <v>75.9315</v>
      </c>
      <c r="Q104" s="156">
        <v>0</v>
      </c>
      <c r="R104" s="156">
        <f t="shared" ref="R104:R117" si="6">Q104*H104</f>
        <v>0</v>
      </c>
      <c r="S104" s="156">
        <v>0.23</v>
      </c>
      <c r="T104" s="157">
        <f t="shared" ref="T104:T117" si="7">S104*H104</f>
        <v>76.935000000000002</v>
      </c>
      <c r="AR104" s="21" t="s">
        <v>116</v>
      </c>
      <c r="AT104" s="21" t="s">
        <v>114</v>
      </c>
      <c r="AU104" s="21" t="s">
        <v>74</v>
      </c>
      <c r="AY104" s="21" t="s">
        <v>112</v>
      </c>
      <c r="BE104" s="158">
        <f t="shared" ref="BE104:BE117" si="8">IF(N104="základní",J104,0)</f>
        <v>0</v>
      </c>
      <c r="BF104" s="158">
        <f t="shared" ref="BF104:BF117" si="9">IF(N104="snížená",J104,0)</f>
        <v>0</v>
      </c>
      <c r="BG104" s="158">
        <f t="shared" ref="BG104:BG117" si="10">IF(N104="zákl. přenesená",J104,0)</f>
        <v>0</v>
      </c>
      <c r="BH104" s="158">
        <f t="shared" ref="BH104:BH117" si="11">IF(N104="sníž. přenesená",J104,0)</f>
        <v>0</v>
      </c>
      <c r="BI104" s="158">
        <f t="shared" ref="BI104:BI117" si="12">IF(N104="nulová",J104,0)</f>
        <v>0</v>
      </c>
      <c r="BJ104" s="21" t="s">
        <v>72</v>
      </c>
      <c r="BK104" s="158">
        <f t="shared" ref="BK104:BK117" si="13">ROUND(I104*H104,2)</f>
        <v>0</v>
      </c>
      <c r="BL104" s="21" t="s">
        <v>116</v>
      </c>
      <c r="BM104" s="21" t="s">
        <v>119</v>
      </c>
    </row>
    <row r="105" spans="2:65" s="193" customFormat="1" ht="13.5" customHeight="1">
      <c r="B105" s="147"/>
      <c r="C105" s="213"/>
      <c r="D105" s="214" t="s">
        <v>117</v>
      </c>
      <c r="E105" s="215" t="s">
        <v>5</v>
      </c>
      <c r="F105" s="216">
        <v>334.5</v>
      </c>
      <c r="G105" s="213"/>
      <c r="H105" s="217">
        <v>334.5</v>
      </c>
      <c r="I105" s="213"/>
      <c r="J105" s="213"/>
      <c r="K105" s="213"/>
      <c r="L105" s="36"/>
      <c r="M105" s="154"/>
      <c r="N105" s="155"/>
      <c r="O105" s="156"/>
      <c r="P105" s="156"/>
      <c r="Q105" s="156"/>
      <c r="R105" s="156"/>
      <c r="S105" s="156"/>
      <c r="T105" s="157"/>
      <c r="AR105" s="21"/>
      <c r="AT105" s="21"/>
      <c r="AU105" s="21"/>
      <c r="AY105" s="21"/>
      <c r="BE105" s="158"/>
      <c r="BF105" s="158"/>
      <c r="BG105" s="158"/>
      <c r="BH105" s="158"/>
      <c r="BI105" s="158"/>
      <c r="BJ105" s="21"/>
      <c r="BK105" s="158"/>
      <c r="BL105" s="21"/>
      <c r="BM105" s="21"/>
    </row>
    <row r="106" spans="2:65" s="193" customFormat="1" ht="54" customHeight="1">
      <c r="B106" s="147"/>
      <c r="C106" s="211">
        <v>10</v>
      </c>
      <c r="D106" s="211" t="s">
        <v>114</v>
      </c>
      <c r="E106" s="182" t="s">
        <v>225</v>
      </c>
      <c r="F106" s="252" t="s">
        <v>226</v>
      </c>
      <c r="G106" s="212" t="s">
        <v>115</v>
      </c>
      <c r="H106" s="183">
        <v>19.600000000000001</v>
      </c>
      <c r="I106" s="228">
        <v>0</v>
      </c>
      <c r="J106" s="228">
        <f>ROUND(I106*H106,2)</f>
        <v>0</v>
      </c>
      <c r="K106" s="252" t="s">
        <v>221</v>
      </c>
      <c r="L106" s="36"/>
      <c r="M106" s="154"/>
      <c r="N106" s="155"/>
      <c r="O106" s="156"/>
      <c r="P106" s="156"/>
      <c r="Q106" s="156"/>
      <c r="R106" s="156"/>
      <c r="S106" s="156"/>
      <c r="T106" s="157"/>
      <c r="AR106" s="21"/>
      <c r="AT106" s="21"/>
      <c r="AU106" s="21"/>
      <c r="AY106" s="21"/>
      <c r="BE106" s="158"/>
      <c r="BF106" s="158"/>
      <c r="BG106" s="158"/>
      <c r="BH106" s="158"/>
      <c r="BI106" s="158"/>
      <c r="BJ106" s="21"/>
      <c r="BK106" s="158"/>
      <c r="BL106" s="21"/>
      <c r="BM106" s="21"/>
    </row>
    <row r="107" spans="2:65" s="1" customFormat="1" ht="13.5" customHeight="1">
      <c r="B107" s="147"/>
      <c r="C107" s="213"/>
      <c r="D107" s="214" t="s">
        <v>117</v>
      </c>
      <c r="E107" s="215" t="s">
        <v>5</v>
      </c>
      <c r="F107" s="216">
        <v>19.600000000000001</v>
      </c>
      <c r="G107" s="213"/>
      <c r="H107" s="217">
        <v>19.600000000000001</v>
      </c>
      <c r="I107" s="213"/>
      <c r="J107" s="213"/>
      <c r="K107" s="213"/>
      <c r="L107" s="36"/>
      <c r="M107" s="154" t="s">
        <v>5</v>
      </c>
      <c r="N107" s="155" t="s">
        <v>37</v>
      </c>
      <c r="O107" s="156">
        <v>9.7000000000000003E-2</v>
      </c>
      <c r="P107" s="156">
        <f t="shared" si="5"/>
        <v>1.9012000000000002</v>
      </c>
      <c r="Q107" s="156">
        <v>0</v>
      </c>
      <c r="R107" s="156">
        <f t="shared" si="6"/>
        <v>0</v>
      </c>
      <c r="S107" s="156">
        <v>0</v>
      </c>
      <c r="T107" s="157">
        <f t="shared" si="7"/>
        <v>0</v>
      </c>
      <c r="AR107" s="21" t="s">
        <v>116</v>
      </c>
      <c r="AT107" s="21" t="s">
        <v>114</v>
      </c>
      <c r="AU107" s="21" t="s">
        <v>74</v>
      </c>
      <c r="AY107" s="21" t="s">
        <v>112</v>
      </c>
      <c r="BE107" s="158">
        <f t="shared" si="8"/>
        <v>0</v>
      </c>
      <c r="BF107" s="158">
        <f t="shared" si="9"/>
        <v>0</v>
      </c>
      <c r="BG107" s="158">
        <f t="shared" si="10"/>
        <v>0</v>
      </c>
      <c r="BH107" s="158">
        <f t="shared" si="11"/>
        <v>0</v>
      </c>
      <c r="BI107" s="158">
        <f t="shared" si="12"/>
        <v>0</v>
      </c>
      <c r="BJ107" s="21" t="s">
        <v>72</v>
      </c>
      <c r="BK107" s="158">
        <f t="shared" si="13"/>
        <v>0</v>
      </c>
      <c r="BL107" s="21" t="s">
        <v>116</v>
      </c>
      <c r="BM107" s="21" t="s">
        <v>122</v>
      </c>
    </row>
    <row r="108" spans="2:65" s="184" customFormat="1" ht="13.5" customHeight="1">
      <c r="B108" s="147"/>
      <c r="C108" s="148">
        <v>11</v>
      </c>
      <c r="D108" s="211" t="s">
        <v>114</v>
      </c>
      <c r="E108" s="182" t="s">
        <v>128</v>
      </c>
      <c r="F108" s="252" t="s">
        <v>209</v>
      </c>
      <c r="G108" s="212" t="s">
        <v>121</v>
      </c>
      <c r="H108" s="183">
        <v>3.02</v>
      </c>
      <c r="I108" s="228">
        <v>0</v>
      </c>
      <c r="J108" s="228">
        <f t="shared" ref="J108:J114" si="14">ROUND(I108*H108,2)</f>
        <v>0</v>
      </c>
      <c r="K108" s="252" t="s">
        <v>221</v>
      </c>
      <c r="L108" s="36"/>
      <c r="M108" s="154"/>
      <c r="N108" s="155"/>
      <c r="O108" s="156"/>
      <c r="P108" s="156"/>
      <c r="Q108" s="156"/>
      <c r="R108" s="156"/>
      <c r="S108" s="156"/>
      <c r="T108" s="157"/>
      <c r="AR108" s="21"/>
      <c r="AT108" s="21"/>
      <c r="AU108" s="21"/>
      <c r="AY108" s="21"/>
      <c r="BE108" s="158"/>
      <c r="BF108" s="158"/>
      <c r="BG108" s="158"/>
      <c r="BH108" s="158"/>
      <c r="BI108" s="158"/>
      <c r="BJ108" s="21"/>
      <c r="BK108" s="158"/>
      <c r="BL108" s="21"/>
      <c r="BM108" s="21"/>
    </row>
    <row r="109" spans="2:65" s="184" customFormat="1" ht="13.5" customHeight="1">
      <c r="B109" s="147"/>
      <c r="C109" s="235">
        <v>12</v>
      </c>
      <c r="D109" s="245" t="s">
        <v>130</v>
      </c>
      <c r="E109" s="186" t="s">
        <v>131</v>
      </c>
      <c r="F109" s="254" t="s">
        <v>132</v>
      </c>
      <c r="G109" s="244" t="s">
        <v>133</v>
      </c>
      <c r="H109" s="236">
        <v>6.04</v>
      </c>
      <c r="I109" s="255">
        <v>0</v>
      </c>
      <c r="J109" s="255">
        <f t="shared" si="14"/>
        <v>0</v>
      </c>
      <c r="K109" s="254" t="s">
        <v>221</v>
      </c>
      <c r="L109" s="36"/>
      <c r="M109" s="154"/>
      <c r="N109" s="155"/>
      <c r="O109" s="156"/>
      <c r="P109" s="156"/>
      <c r="Q109" s="156"/>
      <c r="R109" s="156"/>
      <c r="S109" s="156"/>
      <c r="T109" s="157"/>
      <c r="AR109" s="21"/>
      <c r="AT109" s="21"/>
      <c r="AU109" s="21"/>
      <c r="AY109" s="21"/>
      <c r="BE109" s="158"/>
      <c r="BF109" s="158"/>
      <c r="BG109" s="158"/>
      <c r="BH109" s="158"/>
      <c r="BI109" s="158"/>
      <c r="BJ109" s="21"/>
      <c r="BK109" s="158"/>
      <c r="BL109" s="21"/>
      <c r="BM109" s="21"/>
    </row>
    <row r="110" spans="2:65" s="184" customFormat="1" ht="26.25" customHeight="1">
      <c r="B110" s="147"/>
      <c r="C110" s="148">
        <v>13</v>
      </c>
      <c r="D110" s="211" t="s">
        <v>114</v>
      </c>
      <c r="E110" s="182" t="s">
        <v>136</v>
      </c>
      <c r="F110" s="182" t="s">
        <v>137</v>
      </c>
      <c r="G110" s="212" t="s">
        <v>115</v>
      </c>
      <c r="H110" s="183">
        <v>30.2</v>
      </c>
      <c r="I110" s="228">
        <v>0</v>
      </c>
      <c r="J110" s="228">
        <f t="shared" si="14"/>
        <v>0</v>
      </c>
      <c r="K110" s="252" t="s">
        <v>221</v>
      </c>
      <c r="L110" s="36"/>
      <c r="M110" s="154"/>
      <c r="N110" s="155"/>
      <c r="O110" s="156"/>
      <c r="P110" s="156"/>
      <c r="Q110" s="156"/>
      <c r="R110" s="156"/>
      <c r="S110" s="156"/>
      <c r="T110" s="157"/>
      <c r="AR110" s="21"/>
      <c r="AT110" s="21"/>
      <c r="AU110" s="21"/>
      <c r="AY110" s="21"/>
      <c r="BE110" s="158"/>
      <c r="BF110" s="158"/>
      <c r="BG110" s="158"/>
      <c r="BH110" s="158"/>
      <c r="BI110" s="158"/>
      <c r="BJ110" s="21"/>
      <c r="BK110" s="158"/>
      <c r="BL110" s="21"/>
      <c r="BM110" s="21"/>
    </row>
    <row r="111" spans="2:65" s="1" customFormat="1" ht="31.5" customHeight="1">
      <c r="B111" s="147"/>
      <c r="C111" s="148">
        <v>14</v>
      </c>
      <c r="D111" s="211" t="s">
        <v>114</v>
      </c>
      <c r="E111" s="182" t="s">
        <v>139</v>
      </c>
      <c r="F111" s="182" t="s">
        <v>140</v>
      </c>
      <c r="G111" s="212" t="s">
        <v>115</v>
      </c>
      <c r="H111" s="183">
        <v>30.2</v>
      </c>
      <c r="I111" s="228">
        <v>0</v>
      </c>
      <c r="J111" s="228">
        <f t="shared" si="14"/>
        <v>0</v>
      </c>
      <c r="K111" s="252" t="s">
        <v>221</v>
      </c>
      <c r="L111" s="36"/>
      <c r="M111" s="154" t="s">
        <v>5</v>
      </c>
      <c r="N111" s="155" t="s">
        <v>37</v>
      </c>
      <c r="O111" s="156">
        <v>0.23599999999999999</v>
      </c>
      <c r="P111" s="156">
        <f t="shared" si="5"/>
        <v>7.1271999999999993</v>
      </c>
      <c r="Q111" s="156">
        <v>0</v>
      </c>
      <c r="R111" s="156">
        <f t="shared" si="6"/>
        <v>0</v>
      </c>
      <c r="S111" s="156">
        <v>0</v>
      </c>
      <c r="T111" s="157">
        <f t="shared" si="7"/>
        <v>0</v>
      </c>
      <c r="AR111" s="21" t="s">
        <v>116</v>
      </c>
      <c r="AT111" s="21" t="s">
        <v>114</v>
      </c>
      <c r="AU111" s="21" t="s">
        <v>74</v>
      </c>
      <c r="AY111" s="21" t="s">
        <v>112</v>
      </c>
      <c r="BE111" s="158">
        <f t="shared" si="8"/>
        <v>0</v>
      </c>
      <c r="BF111" s="158">
        <f t="shared" si="9"/>
        <v>0</v>
      </c>
      <c r="BG111" s="158">
        <f t="shared" si="10"/>
        <v>0</v>
      </c>
      <c r="BH111" s="158">
        <f t="shared" si="11"/>
        <v>0</v>
      </c>
      <c r="BI111" s="158">
        <f t="shared" si="12"/>
        <v>0</v>
      </c>
      <c r="BJ111" s="21" t="s">
        <v>72</v>
      </c>
      <c r="BK111" s="158">
        <f t="shared" si="13"/>
        <v>0</v>
      </c>
      <c r="BL111" s="21" t="s">
        <v>116</v>
      </c>
      <c r="BM111" s="21" t="s">
        <v>123</v>
      </c>
    </row>
    <row r="112" spans="2:65" s="193" customFormat="1" ht="13.5" customHeight="1">
      <c r="B112" s="147"/>
      <c r="C112" s="235">
        <v>15</v>
      </c>
      <c r="D112" s="245" t="s">
        <v>130</v>
      </c>
      <c r="E112" s="186" t="s">
        <v>142</v>
      </c>
      <c r="F112" s="254" t="s">
        <v>143</v>
      </c>
      <c r="G112" s="244" t="s">
        <v>144</v>
      </c>
      <c r="H112" s="236">
        <v>0.4</v>
      </c>
      <c r="I112" s="255">
        <v>0</v>
      </c>
      <c r="J112" s="255">
        <f t="shared" si="14"/>
        <v>0</v>
      </c>
      <c r="K112" s="254" t="s">
        <v>221</v>
      </c>
      <c r="L112" s="36"/>
      <c r="M112" s="154"/>
      <c r="N112" s="155"/>
      <c r="O112" s="156"/>
      <c r="P112" s="156"/>
      <c r="Q112" s="156"/>
      <c r="R112" s="156"/>
      <c r="S112" s="156"/>
      <c r="T112" s="157"/>
      <c r="AR112" s="21"/>
      <c r="AT112" s="21"/>
      <c r="AU112" s="21"/>
      <c r="AY112" s="21"/>
      <c r="BE112" s="158"/>
      <c r="BF112" s="158"/>
      <c r="BG112" s="158"/>
      <c r="BH112" s="158"/>
      <c r="BI112" s="158"/>
      <c r="BJ112" s="21"/>
      <c r="BK112" s="158"/>
      <c r="BL112" s="21"/>
      <c r="BM112" s="21"/>
    </row>
    <row r="113" spans="2:65" s="203" customFormat="1" ht="13.5" customHeight="1">
      <c r="B113" s="147"/>
      <c r="C113" s="148">
        <v>16</v>
      </c>
      <c r="D113" s="211" t="s">
        <v>114</v>
      </c>
      <c r="E113" s="182" t="s">
        <v>147</v>
      </c>
      <c r="F113" s="182" t="s">
        <v>148</v>
      </c>
      <c r="G113" s="212" t="s">
        <v>115</v>
      </c>
      <c r="H113" s="183">
        <v>30.2</v>
      </c>
      <c r="I113" s="228">
        <v>0</v>
      </c>
      <c r="J113" s="228">
        <f t="shared" si="14"/>
        <v>0</v>
      </c>
      <c r="K113" s="252" t="s">
        <v>221</v>
      </c>
      <c r="L113" s="36"/>
      <c r="M113" s="154"/>
      <c r="N113" s="155"/>
      <c r="O113" s="156"/>
      <c r="P113" s="156"/>
      <c r="Q113" s="156"/>
      <c r="R113" s="156"/>
      <c r="S113" s="156"/>
      <c r="T113" s="157"/>
      <c r="AR113" s="21"/>
      <c r="AT113" s="21"/>
      <c r="AU113" s="21"/>
      <c r="AY113" s="21"/>
      <c r="BE113" s="158"/>
      <c r="BF113" s="158"/>
      <c r="BG113" s="158"/>
      <c r="BH113" s="158"/>
      <c r="BI113" s="158"/>
      <c r="BJ113" s="21"/>
      <c r="BK113" s="158"/>
      <c r="BL113" s="21"/>
      <c r="BM113" s="21"/>
    </row>
    <row r="114" spans="2:65" s="1" customFormat="1" ht="31.5" customHeight="1">
      <c r="B114" s="147"/>
      <c r="C114" s="148">
        <v>17</v>
      </c>
      <c r="D114" s="211" t="s">
        <v>114</v>
      </c>
      <c r="E114" s="182" t="s">
        <v>149</v>
      </c>
      <c r="F114" s="182" t="s">
        <v>150</v>
      </c>
      <c r="G114" s="212" t="s">
        <v>115</v>
      </c>
      <c r="H114" s="183">
        <v>30.2</v>
      </c>
      <c r="I114" s="228">
        <v>0</v>
      </c>
      <c r="J114" s="228">
        <f t="shared" si="14"/>
        <v>0</v>
      </c>
      <c r="K114" s="252" t="s">
        <v>221</v>
      </c>
      <c r="L114" s="36"/>
      <c r="M114" s="154" t="s">
        <v>5</v>
      </c>
      <c r="N114" s="155" t="s">
        <v>37</v>
      </c>
      <c r="O114" s="156">
        <v>8.3000000000000004E-2</v>
      </c>
      <c r="P114" s="156">
        <f t="shared" si="5"/>
        <v>2.5066000000000002</v>
      </c>
      <c r="Q114" s="156">
        <v>0</v>
      </c>
      <c r="R114" s="156">
        <f t="shared" si="6"/>
        <v>0</v>
      </c>
      <c r="S114" s="156">
        <v>0</v>
      </c>
      <c r="T114" s="157">
        <f t="shared" si="7"/>
        <v>0</v>
      </c>
      <c r="AR114" s="21" t="s">
        <v>116</v>
      </c>
      <c r="AT114" s="21" t="s">
        <v>114</v>
      </c>
      <c r="AU114" s="21" t="s">
        <v>74</v>
      </c>
      <c r="AY114" s="21" t="s">
        <v>112</v>
      </c>
      <c r="BE114" s="158">
        <f t="shared" si="8"/>
        <v>0</v>
      </c>
      <c r="BF114" s="158">
        <f t="shared" si="9"/>
        <v>0</v>
      </c>
      <c r="BG114" s="158">
        <f t="shared" si="10"/>
        <v>0</v>
      </c>
      <c r="BH114" s="158">
        <f t="shared" si="11"/>
        <v>0</v>
      </c>
      <c r="BI114" s="158">
        <f t="shared" si="12"/>
        <v>0</v>
      </c>
      <c r="BJ114" s="21" t="s">
        <v>72</v>
      </c>
      <c r="BK114" s="158">
        <f t="shared" si="13"/>
        <v>0</v>
      </c>
      <c r="BL114" s="21" t="s">
        <v>116</v>
      </c>
      <c r="BM114" s="21" t="s">
        <v>125</v>
      </c>
    </row>
    <row r="115" spans="2:65" s="193" customFormat="1" ht="29.25" customHeight="1">
      <c r="B115" s="147"/>
      <c r="C115" s="220"/>
      <c r="D115" s="221" t="s">
        <v>65</v>
      </c>
      <c r="E115" s="222" t="s">
        <v>126</v>
      </c>
      <c r="F115" s="222" t="s">
        <v>157</v>
      </c>
      <c r="G115" s="220"/>
      <c r="H115" s="220"/>
      <c r="I115" s="220"/>
      <c r="J115" s="253">
        <f>SUM(J116:J139)</f>
        <v>0</v>
      </c>
      <c r="K115" s="220"/>
      <c r="L115" s="36"/>
      <c r="M115" s="154"/>
      <c r="N115" s="155"/>
      <c r="O115" s="156"/>
      <c r="P115" s="156"/>
      <c r="Q115" s="156"/>
      <c r="R115" s="156"/>
      <c r="S115" s="156"/>
      <c r="T115" s="157"/>
      <c r="AR115" s="21"/>
      <c r="AT115" s="21"/>
      <c r="AU115" s="21"/>
      <c r="AY115" s="21"/>
      <c r="BE115" s="158"/>
      <c r="BF115" s="158"/>
      <c r="BG115" s="158"/>
      <c r="BH115" s="158"/>
      <c r="BI115" s="158"/>
      <c r="BJ115" s="21"/>
      <c r="BK115" s="158"/>
      <c r="BL115" s="21"/>
      <c r="BM115" s="21"/>
    </row>
    <row r="116" spans="2:65" s="178" customFormat="1" ht="16.5" customHeight="1">
      <c r="B116" s="147"/>
      <c r="C116" s="211">
        <v>18</v>
      </c>
      <c r="D116" s="211" t="s">
        <v>114</v>
      </c>
      <c r="E116" s="182" t="s">
        <v>227</v>
      </c>
      <c r="F116" s="252" t="s">
        <v>228</v>
      </c>
      <c r="G116" s="212" t="s">
        <v>159</v>
      </c>
      <c r="H116" s="183">
        <v>11</v>
      </c>
      <c r="I116" s="228">
        <v>0</v>
      </c>
      <c r="J116" s="228">
        <f>ROUND(I116*H116,2)</f>
        <v>0</v>
      </c>
      <c r="K116" s="252" t="s">
        <v>221</v>
      </c>
      <c r="L116" s="36"/>
      <c r="M116" s="154"/>
      <c r="N116" s="155"/>
      <c r="O116" s="156"/>
      <c r="P116" s="156"/>
      <c r="Q116" s="156"/>
      <c r="R116" s="156"/>
      <c r="S116" s="156"/>
      <c r="T116" s="157"/>
      <c r="AR116" s="21"/>
      <c r="AT116" s="21"/>
      <c r="AU116" s="21"/>
      <c r="AY116" s="21"/>
      <c r="BE116" s="158"/>
      <c r="BF116" s="158"/>
      <c r="BG116" s="158"/>
      <c r="BH116" s="158"/>
      <c r="BI116" s="158"/>
      <c r="BJ116" s="21"/>
      <c r="BK116" s="158"/>
      <c r="BL116" s="21"/>
      <c r="BM116" s="21"/>
    </row>
    <row r="117" spans="2:65" s="1" customFormat="1" ht="13.5" customHeight="1">
      <c r="B117" s="147"/>
      <c r="C117" s="213"/>
      <c r="D117" s="214" t="s">
        <v>117</v>
      </c>
      <c r="E117" s="215" t="s">
        <v>5</v>
      </c>
      <c r="F117" s="216">
        <v>11</v>
      </c>
      <c r="G117" s="213"/>
      <c r="H117" s="217">
        <v>11</v>
      </c>
      <c r="I117" s="213"/>
      <c r="J117" s="213"/>
      <c r="K117" s="213"/>
      <c r="L117" s="36"/>
      <c r="M117" s="154" t="s">
        <v>5</v>
      </c>
      <c r="N117" s="155" t="s">
        <v>37</v>
      </c>
      <c r="O117" s="156">
        <v>4.0000000000000001E-3</v>
      </c>
      <c r="P117" s="156">
        <f t="shared" si="5"/>
        <v>4.3999999999999997E-2</v>
      </c>
      <c r="Q117" s="156">
        <v>0</v>
      </c>
      <c r="R117" s="156">
        <f t="shared" si="6"/>
        <v>0</v>
      </c>
      <c r="S117" s="156">
        <v>0</v>
      </c>
      <c r="T117" s="157">
        <f t="shared" si="7"/>
        <v>0</v>
      </c>
      <c r="AR117" s="21" t="s">
        <v>116</v>
      </c>
      <c r="AT117" s="21" t="s">
        <v>114</v>
      </c>
      <c r="AU117" s="21" t="s">
        <v>74</v>
      </c>
      <c r="AY117" s="21" t="s">
        <v>112</v>
      </c>
      <c r="BE117" s="158">
        <f t="shared" si="8"/>
        <v>0</v>
      </c>
      <c r="BF117" s="158">
        <f t="shared" si="9"/>
        <v>0</v>
      </c>
      <c r="BG117" s="158">
        <f t="shared" si="10"/>
        <v>0</v>
      </c>
      <c r="BH117" s="158">
        <f t="shared" si="11"/>
        <v>0</v>
      </c>
      <c r="BI117" s="158">
        <f t="shared" si="12"/>
        <v>0</v>
      </c>
      <c r="BJ117" s="21" t="s">
        <v>72</v>
      </c>
      <c r="BK117" s="158">
        <f t="shared" si="13"/>
        <v>0</v>
      </c>
      <c r="BL117" s="21" t="s">
        <v>116</v>
      </c>
      <c r="BM117" s="21" t="s">
        <v>127</v>
      </c>
    </row>
    <row r="118" spans="2:65" s="193" customFormat="1" ht="15" customHeight="1">
      <c r="B118" s="147"/>
      <c r="C118" s="223">
        <v>19</v>
      </c>
      <c r="D118" s="223" t="s">
        <v>130</v>
      </c>
      <c r="E118" s="186" t="s">
        <v>229</v>
      </c>
      <c r="F118" s="226" t="s">
        <v>230</v>
      </c>
      <c r="G118" s="224" t="s">
        <v>159</v>
      </c>
      <c r="H118" s="225">
        <v>11</v>
      </c>
      <c r="I118" s="234">
        <v>0</v>
      </c>
      <c r="J118" s="234">
        <f>ROUND(I118*H118,2)</f>
        <v>0</v>
      </c>
      <c r="K118" s="226" t="s">
        <v>5</v>
      </c>
      <c r="L118" s="36"/>
      <c r="M118" s="154"/>
      <c r="N118" s="155"/>
      <c r="O118" s="156"/>
      <c r="P118" s="156"/>
      <c r="Q118" s="156"/>
      <c r="R118" s="156"/>
      <c r="S118" s="156"/>
      <c r="T118" s="157"/>
      <c r="AR118" s="21"/>
      <c r="AT118" s="21"/>
      <c r="AU118" s="21"/>
      <c r="AY118" s="21"/>
      <c r="BE118" s="158"/>
      <c r="BF118" s="158"/>
      <c r="BG118" s="158"/>
      <c r="BH118" s="158"/>
      <c r="BI118" s="158"/>
      <c r="BJ118" s="21"/>
      <c r="BK118" s="158"/>
      <c r="BL118" s="21"/>
      <c r="BM118" s="21"/>
    </row>
    <row r="119" spans="2:65" s="193" customFormat="1" ht="14.25" customHeight="1">
      <c r="B119" s="147"/>
      <c r="C119" s="213"/>
      <c r="D119" s="214" t="s">
        <v>117</v>
      </c>
      <c r="E119" s="215" t="s">
        <v>5</v>
      </c>
      <c r="F119" s="216">
        <v>11</v>
      </c>
      <c r="G119" s="213"/>
      <c r="H119" s="217">
        <v>11</v>
      </c>
      <c r="I119" s="213"/>
      <c r="J119" s="213"/>
      <c r="K119" s="213"/>
      <c r="L119" s="36"/>
      <c r="M119" s="154"/>
      <c r="N119" s="155"/>
      <c r="O119" s="156"/>
      <c r="P119" s="156"/>
      <c r="Q119" s="156"/>
      <c r="R119" s="156"/>
      <c r="S119" s="156"/>
      <c r="T119" s="157"/>
      <c r="AR119" s="21"/>
      <c r="AT119" s="21"/>
      <c r="AU119" s="21"/>
      <c r="AY119" s="21"/>
      <c r="BE119" s="158"/>
      <c r="BF119" s="158"/>
      <c r="BG119" s="158"/>
      <c r="BH119" s="158"/>
      <c r="BI119" s="158"/>
      <c r="BJ119" s="21"/>
      <c r="BK119" s="158"/>
      <c r="BL119" s="21"/>
      <c r="BM119" s="21"/>
    </row>
    <row r="120" spans="2:65" s="193" customFormat="1" ht="27.75" customHeight="1">
      <c r="B120" s="147"/>
      <c r="C120" s="211">
        <v>20</v>
      </c>
      <c r="D120" s="211" t="s">
        <v>114</v>
      </c>
      <c r="E120" s="182" t="s">
        <v>231</v>
      </c>
      <c r="F120" s="252" t="s">
        <v>232</v>
      </c>
      <c r="G120" s="212" t="s">
        <v>159</v>
      </c>
      <c r="H120" s="183">
        <v>11</v>
      </c>
      <c r="I120" s="228">
        <v>0</v>
      </c>
      <c r="J120" s="228">
        <f>ROUND(I120*H120,2)</f>
        <v>0</v>
      </c>
      <c r="K120" s="252" t="s">
        <v>221</v>
      </c>
      <c r="L120" s="36"/>
      <c r="M120" s="154"/>
      <c r="N120" s="155"/>
      <c r="O120" s="156"/>
      <c r="P120" s="156"/>
      <c r="Q120" s="156"/>
      <c r="R120" s="156"/>
      <c r="S120" s="156"/>
      <c r="T120" s="157"/>
      <c r="AR120" s="21"/>
      <c r="AT120" s="21"/>
      <c r="AU120" s="21"/>
      <c r="AY120" s="21"/>
      <c r="BE120" s="158"/>
      <c r="BF120" s="158"/>
      <c r="BG120" s="158"/>
      <c r="BH120" s="158"/>
      <c r="BI120" s="158"/>
      <c r="BJ120" s="21"/>
      <c r="BK120" s="158"/>
      <c r="BL120" s="21"/>
      <c r="BM120" s="21"/>
    </row>
    <row r="121" spans="2:65" s="1" customFormat="1" ht="13.5" customHeight="1">
      <c r="B121" s="147"/>
      <c r="C121" s="213"/>
      <c r="D121" s="214" t="s">
        <v>117</v>
      </c>
      <c r="E121" s="215" t="s">
        <v>5</v>
      </c>
      <c r="F121" s="216">
        <v>11</v>
      </c>
      <c r="G121" s="213"/>
      <c r="H121" s="217">
        <v>11</v>
      </c>
      <c r="I121" s="213"/>
      <c r="J121" s="213"/>
      <c r="K121" s="213"/>
      <c r="L121" s="36"/>
      <c r="M121" s="154" t="s">
        <v>5</v>
      </c>
      <c r="N121" s="155" t="s">
        <v>37</v>
      </c>
      <c r="O121" s="156">
        <v>0.65200000000000002</v>
      </c>
      <c r="P121" s="156">
        <f>O121*H121</f>
        <v>7.1720000000000006</v>
      </c>
      <c r="Q121" s="156">
        <v>0</v>
      </c>
      <c r="R121" s="156">
        <f>Q121*H121</f>
        <v>0</v>
      </c>
      <c r="S121" s="156">
        <v>0</v>
      </c>
      <c r="T121" s="157">
        <f>S121*H121</f>
        <v>0</v>
      </c>
      <c r="AR121" s="21" t="s">
        <v>116</v>
      </c>
      <c r="AT121" s="21" t="s">
        <v>114</v>
      </c>
      <c r="AU121" s="21" t="s">
        <v>74</v>
      </c>
      <c r="AY121" s="21" t="s">
        <v>112</v>
      </c>
      <c r="BE121" s="158">
        <f>IF(N121="základní",J121,0)</f>
        <v>0</v>
      </c>
      <c r="BF121" s="158">
        <f>IF(N121="snížená",J121,0)</f>
        <v>0</v>
      </c>
      <c r="BG121" s="158">
        <f>IF(N121="zákl. přenesená",J121,0)</f>
        <v>0</v>
      </c>
      <c r="BH121" s="158">
        <f>IF(N121="sníž. přenesená",J121,0)</f>
        <v>0</v>
      </c>
      <c r="BI121" s="158">
        <f>IF(N121="nulová",J121,0)</f>
        <v>0</v>
      </c>
      <c r="BJ121" s="21" t="s">
        <v>72</v>
      </c>
      <c r="BK121" s="158">
        <f>ROUND(I121*H121,2)</f>
        <v>0</v>
      </c>
      <c r="BL121" s="21" t="s">
        <v>116</v>
      </c>
      <c r="BM121" s="21" t="s">
        <v>129</v>
      </c>
    </row>
    <row r="122" spans="2:65" s="1" customFormat="1" ht="16.5" customHeight="1">
      <c r="B122" s="147"/>
      <c r="C122" s="223">
        <v>21</v>
      </c>
      <c r="D122" s="223" t="s">
        <v>130</v>
      </c>
      <c r="E122" s="186" t="s">
        <v>233</v>
      </c>
      <c r="F122" s="254" t="s">
        <v>234</v>
      </c>
      <c r="G122" s="224" t="s">
        <v>159</v>
      </c>
      <c r="H122" s="225">
        <v>2</v>
      </c>
      <c r="I122" s="234">
        <v>0</v>
      </c>
      <c r="J122" s="234">
        <f>ROUND(I122*H122,2)</f>
        <v>0</v>
      </c>
      <c r="K122" s="254" t="s">
        <v>221</v>
      </c>
      <c r="L122" s="169"/>
      <c r="M122" s="170" t="s">
        <v>5</v>
      </c>
      <c r="N122" s="171" t="s">
        <v>37</v>
      </c>
      <c r="O122" s="156">
        <v>0</v>
      </c>
      <c r="P122" s="156">
        <f>O122*H122</f>
        <v>0</v>
      </c>
      <c r="Q122" s="156">
        <v>1</v>
      </c>
      <c r="R122" s="156">
        <f>Q122*H122</f>
        <v>2</v>
      </c>
      <c r="S122" s="156">
        <v>0</v>
      </c>
      <c r="T122" s="157">
        <f>S122*H122</f>
        <v>0</v>
      </c>
      <c r="AR122" s="21" t="s">
        <v>124</v>
      </c>
      <c r="AT122" s="21" t="s">
        <v>130</v>
      </c>
      <c r="AU122" s="21" t="s">
        <v>74</v>
      </c>
      <c r="AY122" s="21" t="s">
        <v>112</v>
      </c>
      <c r="BE122" s="158">
        <f>IF(N122="základní",J122,0)</f>
        <v>0</v>
      </c>
      <c r="BF122" s="158">
        <f>IF(N122="snížená",J122,0)</f>
        <v>0</v>
      </c>
      <c r="BG122" s="158">
        <f>IF(N122="zákl. přenesená",J122,0)</f>
        <v>0</v>
      </c>
      <c r="BH122" s="158">
        <f>IF(N122="sníž. přenesená",J122,0)</f>
        <v>0</v>
      </c>
      <c r="BI122" s="158">
        <f>IF(N122="nulová",J122,0)</f>
        <v>0</v>
      </c>
      <c r="BJ122" s="21" t="s">
        <v>72</v>
      </c>
      <c r="BK122" s="158">
        <f>ROUND(I122*H122,2)</f>
        <v>0</v>
      </c>
      <c r="BL122" s="21" t="s">
        <v>116</v>
      </c>
      <c r="BM122" s="21" t="s">
        <v>134</v>
      </c>
    </row>
    <row r="123" spans="2:65" s="11" customFormat="1">
      <c r="B123" s="159"/>
      <c r="C123" s="213"/>
      <c r="D123" s="214" t="s">
        <v>117</v>
      </c>
      <c r="E123" s="215" t="s">
        <v>5</v>
      </c>
      <c r="F123" s="216" t="s">
        <v>74</v>
      </c>
      <c r="G123" s="213"/>
      <c r="H123" s="217">
        <v>2</v>
      </c>
      <c r="I123" s="213"/>
      <c r="J123" s="213"/>
      <c r="K123" s="213"/>
      <c r="L123" s="159"/>
      <c r="M123" s="161"/>
      <c r="N123" s="162"/>
      <c r="O123" s="162"/>
      <c r="P123" s="162"/>
      <c r="Q123" s="162"/>
      <c r="R123" s="162"/>
      <c r="S123" s="162"/>
      <c r="T123" s="163"/>
      <c r="AT123" s="160" t="s">
        <v>117</v>
      </c>
      <c r="AU123" s="160" t="s">
        <v>74</v>
      </c>
      <c r="AV123" s="11" t="s">
        <v>74</v>
      </c>
      <c r="AW123" s="11" t="s">
        <v>30</v>
      </c>
      <c r="AX123" s="11" t="s">
        <v>72</v>
      </c>
      <c r="AY123" s="160" t="s">
        <v>112</v>
      </c>
    </row>
    <row r="124" spans="2:65" s="1" customFormat="1" ht="16.5" customHeight="1">
      <c r="B124" s="147"/>
      <c r="C124" s="223">
        <v>22</v>
      </c>
      <c r="D124" s="223" t="s">
        <v>130</v>
      </c>
      <c r="E124" s="186" t="s">
        <v>613</v>
      </c>
      <c r="F124" s="254" t="s">
        <v>501</v>
      </c>
      <c r="G124" s="224" t="s">
        <v>159</v>
      </c>
      <c r="H124" s="225">
        <v>2</v>
      </c>
      <c r="I124" s="234">
        <v>0</v>
      </c>
      <c r="J124" s="234">
        <f>ROUND(I124*H124,2)</f>
        <v>0</v>
      </c>
      <c r="K124" s="254"/>
      <c r="L124" s="36"/>
      <c r="M124" s="154" t="s">
        <v>5</v>
      </c>
      <c r="N124" s="155" t="s">
        <v>37</v>
      </c>
      <c r="O124" s="156">
        <v>0</v>
      </c>
      <c r="P124" s="156">
        <f>O124*H124</f>
        <v>0</v>
      </c>
      <c r="Q124" s="156">
        <v>0</v>
      </c>
      <c r="R124" s="156">
        <f>Q124*H124</f>
        <v>0</v>
      </c>
      <c r="S124" s="156">
        <v>0</v>
      </c>
      <c r="T124" s="157">
        <f>S124*H124</f>
        <v>0</v>
      </c>
      <c r="AR124" s="21" t="s">
        <v>116</v>
      </c>
      <c r="AT124" s="21" t="s">
        <v>114</v>
      </c>
      <c r="AU124" s="21" t="s">
        <v>74</v>
      </c>
      <c r="AY124" s="21" t="s">
        <v>112</v>
      </c>
      <c r="BE124" s="158">
        <f>IF(N124="základní",J124,0)</f>
        <v>0</v>
      </c>
      <c r="BF124" s="158">
        <f>IF(N124="snížená",J124,0)</f>
        <v>0</v>
      </c>
      <c r="BG124" s="158">
        <f>IF(N124="zákl. přenesená",J124,0)</f>
        <v>0</v>
      </c>
      <c r="BH124" s="158">
        <f>IF(N124="sníž. přenesená",J124,0)</f>
        <v>0</v>
      </c>
      <c r="BI124" s="158">
        <f>IF(N124="nulová",J124,0)</f>
        <v>0</v>
      </c>
      <c r="BJ124" s="21" t="s">
        <v>72</v>
      </c>
      <c r="BK124" s="158">
        <f>ROUND(I124*H124,2)</f>
        <v>0</v>
      </c>
      <c r="BL124" s="21" t="s">
        <v>116</v>
      </c>
      <c r="BM124" s="21" t="s">
        <v>135</v>
      </c>
    </row>
    <row r="125" spans="2:65" s="11" customFormat="1">
      <c r="B125" s="159"/>
      <c r="C125" s="213"/>
      <c r="D125" s="214" t="s">
        <v>117</v>
      </c>
      <c r="E125" s="215" t="s">
        <v>5</v>
      </c>
      <c r="F125" s="216">
        <v>2</v>
      </c>
      <c r="G125" s="213"/>
      <c r="H125" s="217">
        <v>2</v>
      </c>
      <c r="I125" s="213"/>
      <c r="J125" s="213"/>
      <c r="K125" s="213"/>
      <c r="L125" s="159"/>
      <c r="M125" s="161"/>
      <c r="N125" s="162"/>
      <c r="O125" s="162"/>
      <c r="P125" s="162"/>
      <c r="Q125" s="162"/>
      <c r="R125" s="162"/>
      <c r="S125" s="162"/>
      <c r="T125" s="163"/>
      <c r="AT125" s="160" t="s">
        <v>117</v>
      </c>
      <c r="AU125" s="160" t="s">
        <v>74</v>
      </c>
      <c r="AV125" s="11" t="s">
        <v>74</v>
      </c>
      <c r="AW125" s="11" t="s">
        <v>6</v>
      </c>
      <c r="AX125" s="11" t="s">
        <v>72</v>
      </c>
      <c r="AY125" s="160" t="s">
        <v>112</v>
      </c>
    </row>
    <row r="126" spans="2:65" s="1" customFormat="1" ht="15" customHeight="1">
      <c r="B126" s="147"/>
      <c r="C126" s="223">
        <v>23</v>
      </c>
      <c r="D126" s="223" t="s">
        <v>130</v>
      </c>
      <c r="E126" s="186" t="s">
        <v>612</v>
      </c>
      <c r="F126" s="254" t="s">
        <v>614</v>
      </c>
      <c r="G126" s="224" t="s">
        <v>159</v>
      </c>
      <c r="H126" s="225">
        <v>2</v>
      </c>
      <c r="I126" s="234">
        <v>0</v>
      </c>
      <c r="J126" s="234">
        <f>ROUND(I126*H126,2)</f>
        <v>0</v>
      </c>
      <c r="K126" s="254" t="s">
        <v>221</v>
      </c>
      <c r="L126" s="36"/>
      <c r="M126" s="154" t="s">
        <v>5</v>
      </c>
      <c r="N126" s="155" t="s">
        <v>37</v>
      </c>
      <c r="O126" s="156">
        <v>0.13</v>
      </c>
      <c r="P126" s="156">
        <f>O126*H126</f>
        <v>0.26</v>
      </c>
      <c r="Q126" s="156">
        <v>0</v>
      </c>
      <c r="R126" s="156">
        <f>Q126*H126</f>
        <v>0</v>
      </c>
      <c r="S126" s="156">
        <v>0</v>
      </c>
      <c r="T126" s="157">
        <f>S126*H126</f>
        <v>0</v>
      </c>
      <c r="AR126" s="21" t="s">
        <v>116</v>
      </c>
      <c r="AT126" s="21" t="s">
        <v>114</v>
      </c>
      <c r="AU126" s="21" t="s">
        <v>74</v>
      </c>
      <c r="AY126" s="21" t="s">
        <v>112</v>
      </c>
      <c r="BE126" s="158">
        <f>IF(N126="základní",J126,0)</f>
        <v>0</v>
      </c>
      <c r="BF126" s="158">
        <f>IF(N126="snížená",J126,0)</f>
        <v>0</v>
      </c>
      <c r="BG126" s="158">
        <f>IF(N126="zákl. přenesená",J126,0)</f>
        <v>0</v>
      </c>
      <c r="BH126" s="158">
        <f>IF(N126="sníž. přenesená",J126,0)</f>
        <v>0</v>
      </c>
      <c r="BI126" s="158">
        <f>IF(N126="nulová",J126,0)</f>
        <v>0</v>
      </c>
      <c r="BJ126" s="21" t="s">
        <v>72</v>
      </c>
      <c r="BK126" s="158">
        <f>ROUND(I126*H126,2)</f>
        <v>0</v>
      </c>
      <c r="BL126" s="21" t="s">
        <v>116</v>
      </c>
      <c r="BM126" s="21" t="s">
        <v>138</v>
      </c>
    </row>
    <row r="127" spans="2:65" s="1" customFormat="1" ht="13.5" customHeight="1">
      <c r="B127" s="147"/>
      <c r="C127" s="213"/>
      <c r="D127" s="214" t="s">
        <v>117</v>
      </c>
      <c r="E127" s="215" t="s">
        <v>5</v>
      </c>
      <c r="F127" s="243" t="s">
        <v>615</v>
      </c>
      <c r="G127" s="213"/>
      <c r="H127" s="217">
        <v>2</v>
      </c>
      <c r="I127" s="213"/>
      <c r="J127" s="213"/>
      <c r="K127" s="213"/>
      <c r="L127" s="36"/>
      <c r="M127" s="154" t="s">
        <v>5</v>
      </c>
      <c r="N127" s="155" t="s">
        <v>37</v>
      </c>
      <c r="O127" s="156">
        <v>5.8000000000000003E-2</v>
      </c>
      <c r="P127" s="156">
        <f>O127*H127</f>
        <v>0.11600000000000001</v>
      </c>
      <c r="Q127" s="156">
        <v>0</v>
      </c>
      <c r="R127" s="156">
        <f>Q127*H127</f>
        <v>0</v>
      </c>
      <c r="S127" s="156">
        <v>0</v>
      </c>
      <c r="T127" s="157">
        <f>S127*H127</f>
        <v>0</v>
      </c>
      <c r="AR127" s="21" t="s">
        <v>116</v>
      </c>
      <c r="AT127" s="21" t="s">
        <v>114</v>
      </c>
      <c r="AU127" s="21" t="s">
        <v>74</v>
      </c>
      <c r="AY127" s="21" t="s">
        <v>112</v>
      </c>
      <c r="BE127" s="158">
        <f>IF(N127="základní",J127,0)</f>
        <v>0</v>
      </c>
      <c r="BF127" s="158">
        <f>IF(N127="snížená",J127,0)</f>
        <v>0</v>
      </c>
      <c r="BG127" s="158">
        <f>IF(N127="zákl. přenesená",J127,0)</f>
        <v>0</v>
      </c>
      <c r="BH127" s="158">
        <f>IF(N127="sníž. přenesená",J127,0)</f>
        <v>0</v>
      </c>
      <c r="BI127" s="158">
        <f>IF(N127="nulová",J127,0)</f>
        <v>0</v>
      </c>
      <c r="BJ127" s="21" t="s">
        <v>72</v>
      </c>
      <c r="BK127" s="158">
        <f>ROUND(I127*H127,2)</f>
        <v>0</v>
      </c>
      <c r="BL127" s="21" t="s">
        <v>116</v>
      </c>
      <c r="BM127" s="21" t="s">
        <v>141</v>
      </c>
    </row>
    <row r="128" spans="2:65" s="203" customFormat="1" ht="13.5" customHeight="1">
      <c r="B128" s="147"/>
      <c r="C128" s="223">
        <v>24</v>
      </c>
      <c r="D128" s="223" t="s">
        <v>130</v>
      </c>
      <c r="E128" s="186" t="s">
        <v>612</v>
      </c>
      <c r="F128" s="254" t="s">
        <v>614</v>
      </c>
      <c r="G128" s="224" t="s">
        <v>159</v>
      </c>
      <c r="H128" s="225">
        <v>2</v>
      </c>
      <c r="I128" s="234">
        <v>0</v>
      </c>
      <c r="J128" s="234">
        <f>ROUND(I128*H128,2)</f>
        <v>0</v>
      </c>
      <c r="K128" s="254" t="s">
        <v>221</v>
      </c>
      <c r="L128" s="36"/>
      <c r="M128" s="154"/>
      <c r="N128" s="155"/>
      <c r="O128" s="156"/>
      <c r="P128" s="156"/>
      <c r="Q128" s="156"/>
      <c r="R128" s="156"/>
      <c r="S128" s="156"/>
      <c r="T128" s="157"/>
      <c r="AR128" s="21"/>
      <c r="AT128" s="21"/>
      <c r="AU128" s="21"/>
      <c r="AY128" s="21"/>
      <c r="BE128" s="158"/>
      <c r="BF128" s="158"/>
      <c r="BG128" s="158"/>
      <c r="BH128" s="158"/>
      <c r="BI128" s="158"/>
      <c r="BJ128" s="21"/>
      <c r="BK128" s="158"/>
      <c r="BL128" s="21"/>
      <c r="BM128" s="21"/>
    </row>
    <row r="129" spans="2:65" s="203" customFormat="1" ht="13.5" customHeight="1">
      <c r="B129" s="147"/>
      <c r="C129" s="213"/>
      <c r="D129" s="214" t="s">
        <v>117</v>
      </c>
      <c r="E129" s="215" t="s">
        <v>5</v>
      </c>
      <c r="F129" s="243" t="s">
        <v>616</v>
      </c>
      <c r="G129" s="213"/>
      <c r="H129" s="217">
        <v>2</v>
      </c>
      <c r="I129" s="213"/>
      <c r="J129" s="213"/>
      <c r="K129" s="213"/>
      <c r="L129" s="36"/>
      <c r="M129" s="154"/>
      <c r="N129" s="155"/>
      <c r="O129" s="156"/>
      <c r="P129" s="156"/>
      <c r="Q129" s="156"/>
      <c r="R129" s="156"/>
      <c r="S129" s="156"/>
      <c r="T129" s="157"/>
      <c r="AR129" s="21"/>
      <c r="AT129" s="21"/>
      <c r="AU129" s="21"/>
      <c r="AY129" s="21"/>
      <c r="BE129" s="158"/>
      <c r="BF129" s="158"/>
      <c r="BG129" s="158"/>
      <c r="BH129" s="158"/>
      <c r="BI129" s="158"/>
      <c r="BJ129" s="21"/>
      <c r="BK129" s="158"/>
      <c r="BL129" s="21"/>
      <c r="BM129" s="21"/>
    </row>
    <row r="130" spans="2:65" s="203" customFormat="1" ht="13.5" customHeight="1">
      <c r="B130" s="147"/>
      <c r="C130" s="223">
        <v>25</v>
      </c>
      <c r="D130" s="223" t="s">
        <v>130</v>
      </c>
      <c r="E130" s="186" t="s">
        <v>617</v>
      </c>
      <c r="F130" s="254" t="s">
        <v>502</v>
      </c>
      <c r="G130" s="224" t="s">
        <v>159</v>
      </c>
      <c r="H130" s="225">
        <v>2</v>
      </c>
      <c r="I130" s="234">
        <v>0</v>
      </c>
      <c r="J130" s="234">
        <f>ROUND(I130*H130,2)</f>
        <v>0</v>
      </c>
      <c r="K130" s="254"/>
      <c r="L130" s="36"/>
      <c r="M130" s="154"/>
      <c r="N130" s="155"/>
      <c r="O130" s="156"/>
      <c r="P130" s="156"/>
      <c r="Q130" s="156"/>
      <c r="R130" s="156"/>
      <c r="S130" s="156"/>
      <c r="T130" s="157"/>
      <c r="AR130" s="21"/>
      <c r="AT130" s="21"/>
      <c r="AU130" s="21"/>
      <c r="AY130" s="21"/>
      <c r="BE130" s="158"/>
      <c r="BF130" s="158"/>
      <c r="BG130" s="158"/>
      <c r="BH130" s="158"/>
      <c r="BI130" s="158"/>
      <c r="BJ130" s="21"/>
      <c r="BK130" s="158"/>
      <c r="BL130" s="21"/>
      <c r="BM130" s="21"/>
    </row>
    <row r="131" spans="2:65" s="203" customFormat="1" ht="13.5" customHeight="1">
      <c r="B131" s="147"/>
      <c r="C131" s="213"/>
      <c r="D131" s="214" t="s">
        <v>117</v>
      </c>
      <c r="E131" s="215" t="s">
        <v>5</v>
      </c>
      <c r="F131" s="216">
        <v>2</v>
      </c>
      <c r="G131" s="213"/>
      <c r="H131" s="217">
        <v>2</v>
      </c>
      <c r="I131" s="213"/>
      <c r="J131" s="213"/>
      <c r="K131" s="213"/>
      <c r="L131" s="36"/>
      <c r="M131" s="154"/>
      <c r="N131" s="155"/>
      <c r="O131" s="156"/>
      <c r="P131" s="156"/>
      <c r="Q131" s="156"/>
      <c r="R131" s="156"/>
      <c r="S131" s="156"/>
      <c r="T131" s="157"/>
      <c r="AR131" s="21"/>
      <c r="AT131" s="21"/>
      <c r="AU131" s="21"/>
      <c r="AY131" s="21"/>
      <c r="BE131" s="158"/>
      <c r="BF131" s="158"/>
      <c r="BG131" s="158"/>
      <c r="BH131" s="158"/>
      <c r="BI131" s="158"/>
      <c r="BJ131" s="21"/>
      <c r="BK131" s="158"/>
      <c r="BL131" s="21"/>
      <c r="BM131" s="21"/>
    </row>
    <row r="132" spans="2:65" s="203" customFormat="1" ht="13.5" customHeight="1">
      <c r="B132" s="147"/>
      <c r="C132" s="223">
        <v>26</v>
      </c>
      <c r="D132" s="223" t="s">
        <v>130</v>
      </c>
      <c r="E132" s="186" t="s">
        <v>618</v>
      </c>
      <c r="F132" s="254" t="s">
        <v>503</v>
      </c>
      <c r="G132" s="224" t="s">
        <v>159</v>
      </c>
      <c r="H132" s="225">
        <v>1</v>
      </c>
      <c r="I132" s="234">
        <v>0</v>
      </c>
      <c r="J132" s="234">
        <f>ROUND(I132*H132,2)</f>
        <v>0</v>
      </c>
      <c r="K132" s="254"/>
      <c r="L132" s="36"/>
      <c r="M132" s="154"/>
      <c r="N132" s="155"/>
      <c r="O132" s="156"/>
      <c r="P132" s="156"/>
      <c r="Q132" s="156"/>
      <c r="R132" s="156"/>
      <c r="S132" s="156"/>
      <c r="T132" s="157"/>
      <c r="AR132" s="21"/>
      <c r="AT132" s="21"/>
      <c r="AU132" s="21"/>
      <c r="AY132" s="21"/>
      <c r="BE132" s="158"/>
      <c r="BF132" s="158"/>
      <c r="BG132" s="158"/>
      <c r="BH132" s="158"/>
      <c r="BI132" s="158"/>
      <c r="BJ132" s="21"/>
      <c r="BK132" s="158"/>
      <c r="BL132" s="21"/>
      <c r="BM132" s="21"/>
    </row>
    <row r="133" spans="2:65" s="203" customFormat="1" ht="13.5" customHeight="1">
      <c r="B133" s="147"/>
      <c r="C133" s="213"/>
      <c r="D133" s="214" t="s">
        <v>117</v>
      </c>
      <c r="E133" s="215" t="s">
        <v>5</v>
      </c>
      <c r="F133" s="216">
        <v>1</v>
      </c>
      <c r="G133" s="213"/>
      <c r="H133" s="217">
        <v>1</v>
      </c>
      <c r="I133" s="213"/>
      <c r="J133" s="213"/>
      <c r="K133" s="213"/>
      <c r="L133" s="36"/>
      <c r="M133" s="154"/>
      <c r="N133" s="155"/>
      <c r="O133" s="156"/>
      <c r="P133" s="156"/>
      <c r="Q133" s="156"/>
      <c r="R133" s="156"/>
      <c r="S133" s="156"/>
      <c r="T133" s="157"/>
      <c r="AR133" s="21"/>
      <c r="AT133" s="21"/>
      <c r="AU133" s="21"/>
      <c r="AY133" s="21"/>
      <c r="BE133" s="158"/>
      <c r="BF133" s="158"/>
      <c r="BG133" s="158"/>
      <c r="BH133" s="158"/>
      <c r="BI133" s="158"/>
      <c r="BJ133" s="21"/>
      <c r="BK133" s="158"/>
      <c r="BL133" s="21"/>
      <c r="BM133" s="21"/>
    </row>
    <row r="134" spans="2:65" s="203" customFormat="1" ht="13.5" customHeight="1">
      <c r="B134" s="147"/>
      <c r="C134" s="223">
        <v>27</v>
      </c>
      <c r="D134" s="223" t="s">
        <v>130</v>
      </c>
      <c r="E134" s="186" t="s">
        <v>619</v>
      </c>
      <c r="F134" s="254" t="s">
        <v>504</v>
      </c>
      <c r="G134" s="224" t="s">
        <v>159</v>
      </c>
      <c r="H134" s="225">
        <v>6</v>
      </c>
      <c r="I134" s="234">
        <v>0</v>
      </c>
      <c r="J134" s="234">
        <f>ROUND(I134*H134,2)</f>
        <v>0</v>
      </c>
      <c r="K134" s="254"/>
      <c r="L134" s="36"/>
      <c r="M134" s="154"/>
      <c r="N134" s="155"/>
      <c r="O134" s="156"/>
      <c r="P134" s="156"/>
      <c r="Q134" s="156"/>
      <c r="R134" s="156"/>
      <c r="S134" s="156"/>
      <c r="T134" s="157"/>
      <c r="AR134" s="21"/>
      <c r="AT134" s="21"/>
      <c r="AU134" s="21"/>
      <c r="AY134" s="21"/>
      <c r="BE134" s="158"/>
      <c r="BF134" s="158"/>
      <c r="BG134" s="158"/>
      <c r="BH134" s="158"/>
      <c r="BI134" s="158"/>
      <c r="BJ134" s="21"/>
      <c r="BK134" s="158"/>
      <c r="BL134" s="21"/>
      <c r="BM134" s="21"/>
    </row>
    <row r="135" spans="2:65" s="203" customFormat="1" ht="13.5" customHeight="1">
      <c r="B135" s="147"/>
      <c r="C135" s="213"/>
      <c r="D135" s="214" t="s">
        <v>117</v>
      </c>
      <c r="E135" s="215" t="s">
        <v>5</v>
      </c>
      <c r="F135" s="216">
        <v>2</v>
      </c>
      <c r="G135" s="213"/>
      <c r="H135" s="217">
        <v>6</v>
      </c>
      <c r="I135" s="213"/>
      <c r="J135" s="213"/>
      <c r="K135" s="213"/>
      <c r="L135" s="36"/>
      <c r="M135" s="154"/>
      <c r="N135" s="155"/>
      <c r="O135" s="156"/>
      <c r="P135" s="156"/>
      <c r="Q135" s="156"/>
      <c r="R135" s="156"/>
      <c r="S135" s="156"/>
      <c r="T135" s="157"/>
      <c r="AR135" s="21"/>
      <c r="AT135" s="21"/>
      <c r="AU135" s="21"/>
      <c r="AY135" s="21"/>
      <c r="BE135" s="158"/>
      <c r="BF135" s="158"/>
      <c r="BG135" s="158"/>
      <c r="BH135" s="158"/>
      <c r="BI135" s="158"/>
      <c r="BJ135" s="21"/>
      <c r="BK135" s="158"/>
      <c r="BL135" s="21"/>
      <c r="BM135" s="21"/>
    </row>
    <row r="136" spans="2:65" s="1" customFormat="1" ht="16.5" customHeight="1">
      <c r="B136" s="147"/>
      <c r="C136" s="211">
        <v>28</v>
      </c>
      <c r="D136" s="211" t="s">
        <v>114</v>
      </c>
      <c r="E136" s="182" t="s">
        <v>235</v>
      </c>
      <c r="F136" s="252" t="s">
        <v>236</v>
      </c>
      <c r="G136" s="212" t="s">
        <v>159</v>
      </c>
      <c r="H136" s="183">
        <v>4</v>
      </c>
      <c r="I136" s="228">
        <v>0</v>
      </c>
      <c r="J136" s="228">
        <f t="shared" ref="J136" si="15">ROUND(I136*H136,2)</f>
        <v>0</v>
      </c>
      <c r="K136" s="252" t="s">
        <v>221</v>
      </c>
      <c r="L136" s="169"/>
      <c r="M136" s="170" t="s">
        <v>5</v>
      </c>
      <c r="N136" s="171" t="s">
        <v>37</v>
      </c>
      <c r="O136" s="156">
        <v>0</v>
      </c>
      <c r="P136" s="156">
        <f>O136*H136</f>
        <v>0</v>
      </c>
      <c r="Q136" s="156">
        <v>1E-3</v>
      </c>
      <c r="R136" s="156">
        <f>Q136*H136</f>
        <v>4.0000000000000001E-3</v>
      </c>
      <c r="S136" s="156">
        <v>0</v>
      </c>
      <c r="T136" s="157">
        <f>S136*H136</f>
        <v>0</v>
      </c>
      <c r="AR136" s="21" t="s">
        <v>124</v>
      </c>
      <c r="AT136" s="21" t="s">
        <v>130</v>
      </c>
      <c r="AU136" s="21" t="s">
        <v>74</v>
      </c>
      <c r="AY136" s="21" t="s">
        <v>112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21" t="s">
        <v>72</v>
      </c>
      <c r="BK136" s="158">
        <f>ROUND(I136*H136,2)</f>
        <v>0</v>
      </c>
      <c r="BL136" s="21" t="s">
        <v>116</v>
      </c>
      <c r="BM136" s="21" t="s">
        <v>145</v>
      </c>
    </row>
    <row r="137" spans="2:65" s="11" customFormat="1">
      <c r="B137" s="159"/>
      <c r="C137" s="213"/>
      <c r="D137" s="214" t="s">
        <v>117</v>
      </c>
      <c r="E137" s="215" t="s">
        <v>5</v>
      </c>
      <c r="F137" s="216">
        <v>4</v>
      </c>
      <c r="G137" s="213"/>
      <c r="H137" s="217">
        <v>4</v>
      </c>
      <c r="I137" s="213"/>
      <c r="J137" s="213"/>
      <c r="K137" s="213"/>
      <c r="L137" s="159"/>
      <c r="M137" s="161"/>
      <c r="N137" s="162"/>
      <c r="O137" s="162"/>
      <c r="P137" s="162"/>
      <c r="Q137" s="162"/>
      <c r="R137" s="162"/>
      <c r="S137" s="162"/>
      <c r="T137" s="163"/>
      <c r="AT137" s="160" t="s">
        <v>117</v>
      </c>
      <c r="AU137" s="160" t="s">
        <v>74</v>
      </c>
      <c r="AV137" s="11" t="s">
        <v>74</v>
      </c>
      <c r="AW137" s="11" t="s">
        <v>6</v>
      </c>
      <c r="AX137" s="11" t="s">
        <v>72</v>
      </c>
      <c r="AY137" s="160" t="s">
        <v>112</v>
      </c>
    </row>
    <row r="138" spans="2:65" s="1" customFormat="1" ht="15" customHeight="1">
      <c r="B138" s="147"/>
      <c r="C138" s="223">
        <v>29</v>
      </c>
      <c r="D138" s="223" t="s">
        <v>130</v>
      </c>
      <c r="E138" s="186" t="s">
        <v>237</v>
      </c>
      <c r="F138" s="254" t="s">
        <v>238</v>
      </c>
      <c r="G138" s="224" t="s">
        <v>159</v>
      </c>
      <c r="H138" s="225">
        <v>4</v>
      </c>
      <c r="I138" s="234">
        <v>0</v>
      </c>
      <c r="J138" s="234">
        <f t="shared" ref="J138:J139" si="16">ROUND(I138*H138,2)</f>
        <v>0</v>
      </c>
      <c r="K138" s="254" t="s">
        <v>221</v>
      </c>
      <c r="L138" s="36"/>
      <c r="M138" s="154" t="s">
        <v>5</v>
      </c>
      <c r="N138" s="155" t="s">
        <v>37</v>
      </c>
      <c r="O138" s="156">
        <v>1.7999999999999999E-2</v>
      </c>
      <c r="P138" s="156">
        <f>O138*H138</f>
        <v>7.1999999999999995E-2</v>
      </c>
      <c r="Q138" s="156">
        <v>0</v>
      </c>
      <c r="R138" s="156">
        <f>Q138*H138</f>
        <v>0</v>
      </c>
      <c r="S138" s="156">
        <v>0</v>
      </c>
      <c r="T138" s="157">
        <f>S138*H138</f>
        <v>0</v>
      </c>
      <c r="AR138" s="21" t="s">
        <v>116</v>
      </c>
      <c r="AT138" s="21" t="s">
        <v>114</v>
      </c>
      <c r="AU138" s="21" t="s">
        <v>74</v>
      </c>
      <c r="AY138" s="21" t="s">
        <v>112</v>
      </c>
      <c r="BE138" s="158">
        <f>IF(N138="základní",J138,0)</f>
        <v>0</v>
      </c>
      <c r="BF138" s="158">
        <f>IF(N138="snížená",J138,0)</f>
        <v>0</v>
      </c>
      <c r="BG138" s="158">
        <f>IF(N138="zákl. přenesená",J138,0)</f>
        <v>0</v>
      </c>
      <c r="BH138" s="158">
        <f>IF(N138="sníž. přenesená",J138,0)</f>
        <v>0</v>
      </c>
      <c r="BI138" s="158">
        <f>IF(N138="nulová",J138,0)</f>
        <v>0</v>
      </c>
      <c r="BJ138" s="21" t="s">
        <v>72</v>
      </c>
      <c r="BK138" s="158">
        <f>ROUND(I138*H138,2)</f>
        <v>0</v>
      </c>
      <c r="BL138" s="21" t="s">
        <v>116</v>
      </c>
      <c r="BM138" s="21" t="s">
        <v>146</v>
      </c>
    </row>
    <row r="139" spans="2:65" s="184" customFormat="1" ht="13.5" customHeight="1">
      <c r="B139" s="147"/>
      <c r="C139" s="223">
        <v>30</v>
      </c>
      <c r="D139" s="223" t="s">
        <v>130</v>
      </c>
      <c r="E139" s="227" t="s">
        <v>239</v>
      </c>
      <c r="F139" s="254" t="s">
        <v>240</v>
      </c>
      <c r="G139" s="224" t="s">
        <v>159</v>
      </c>
      <c r="H139" s="225">
        <v>4</v>
      </c>
      <c r="I139" s="234">
        <v>0</v>
      </c>
      <c r="J139" s="234">
        <f t="shared" si="16"/>
        <v>0</v>
      </c>
      <c r="K139" s="254" t="s">
        <v>221</v>
      </c>
      <c r="L139" s="36"/>
      <c r="M139" s="154"/>
      <c r="N139" s="155"/>
      <c r="O139" s="156"/>
      <c r="P139" s="156"/>
      <c r="Q139" s="156"/>
      <c r="R139" s="156"/>
      <c r="S139" s="156"/>
      <c r="T139" s="157"/>
      <c r="AR139" s="21"/>
      <c r="AT139" s="21"/>
      <c r="AU139" s="21"/>
      <c r="AY139" s="21"/>
      <c r="BE139" s="158"/>
      <c r="BF139" s="158"/>
      <c r="BG139" s="158"/>
      <c r="BH139" s="158"/>
      <c r="BI139" s="158"/>
      <c r="BJ139" s="21"/>
      <c r="BK139" s="158"/>
      <c r="BL139" s="21"/>
      <c r="BM139" s="21"/>
    </row>
    <row r="140" spans="2:65" s="1" customFormat="1" ht="29.25" customHeight="1">
      <c r="B140" s="147"/>
      <c r="C140" s="220"/>
      <c r="D140" s="221" t="s">
        <v>65</v>
      </c>
      <c r="E140" s="222" t="s">
        <v>162</v>
      </c>
      <c r="F140" s="222" t="s">
        <v>163</v>
      </c>
      <c r="G140" s="220"/>
      <c r="H140" s="220"/>
      <c r="I140" s="220"/>
      <c r="J140" s="253">
        <f>SUM(J141:J151)</f>
        <v>0</v>
      </c>
      <c r="K140" s="220"/>
      <c r="L140" s="36"/>
      <c r="M140" s="154" t="s">
        <v>5</v>
      </c>
      <c r="N140" s="155" t="s">
        <v>37</v>
      </c>
      <c r="O140" s="156">
        <v>7.0999999999999994E-2</v>
      </c>
      <c r="P140" s="156">
        <f t="shared" ref="P140:P148" si="17">O140*H140</f>
        <v>0</v>
      </c>
      <c r="Q140" s="156">
        <v>0</v>
      </c>
      <c r="R140" s="156">
        <f t="shared" ref="R140:R148" si="18">Q140*H140</f>
        <v>0</v>
      </c>
      <c r="S140" s="156">
        <v>0</v>
      </c>
      <c r="T140" s="157">
        <f t="shared" ref="T140:T148" si="19">S140*H140</f>
        <v>0</v>
      </c>
      <c r="AR140" s="21" t="s">
        <v>116</v>
      </c>
      <c r="AT140" s="21" t="s">
        <v>114</v>
      </c>
      <c r="AU140" s="21" t="s">
        <v>74</v>
      </c>
      <c r="AY140" s="21" t="s">
        <v>112</v>
      </c>
      <c r="BE140" s="158">
        <f t="shared" ref="BE140:BE148" si="20">IF(N140="základní",J140,0)</f>
        <v>0</v>
      </c>
      <c r="BF140" s="158">
        <f t="shared" ref="BF140:BF148" si="21">IF(N140="snížená",J140,0)</f>
        <v>0</v>
      </c>
      <c r="BG140" s="158">
        <f t="shared" ref="BG140:BG148" si="22">IF(N140="zákl. přenesená",J140,0)</f>
        <v>0</v>
      </c>
      <c r="BH140" s="158">
        <f t="shared" ref="BH140:BH148" si="23">IF(N140="sníž. přenesená",J140,0)</f>
        <v>0</v>
      </c>
      <c r="BI140" s="158">
        <f t="shared" ref="BI140:BI148" si="24">IF(N140="nulová",J140,0)</f>
        <v>0</v>
      </c>
      <c r="BJ140" s="21" t="s">
        <v>72</v>
      </c>
      <c r="BK140" s="158">
        <f t="shared" ref="BK140:BK148" si="25">ROUND(I140*H140,2)</f>
        <v>0</v>
      </c>
      <c r="BL140" s="21" t="s">
        <v>116</v>
      </c>
      <c r="BM140" s="21" t="s">
        <v>152</v>
      </c>
    </row>
    <row r="141" spans="2:65" s="184" customFormat="1" ht="25.5" customHeight="1">
      <c r="B141" s="147"/>
      <c r="C141" s="148">
        <v>31</v>
      </c>
      <c r="D141" s="211" t="s">
        <v>114</v>
      </c>
      <c r="E141" s="182" t="s">
        <v>164</v>
      </c>
      <c r="F141" s="182" t="s">
        <v>165</v>
      </c>
      <c r="G141" s="212" t="s">
        <v>133</v>
      </c>
      <c r="H141" s="183">
        <v>95.61</v>
      </c>
      <c r="I141" s="228">
        <v>0</v>
      </c>
      <c r="J141" s="228">
        <f>ROUND(I141*H141,2)</f>
        <v>0</v>
      </c>
      <c r="K141" s="252" t="s">
        <v>221</v>
      </c>
      <c r="L141" s="36"/>
      <c r="M141" s="154"/>
      <c r="N141" s="155"/>
      <c r="O141" s="156"/>
      <c r="P141" s="156"/>
      <c r="Q141" s="156"/>
      <c r="R141" s="156"/>
      <c r="S141" s="156"/>
      <c r="T141" s="157"/>
      <c r="AR141" s="21"/>
      <c r="AT141" s="21"/>
      <c r="AU141" s="21"/>
      <c r="AY141" s="21"/>
      <c r="BE141" s="158"/>
      <c r="BF141" s="158"/>
      <c r="BG141" s="158"/>
      <c r="BH141" s="158"/>
      <c r="BI141" s="158"/>
      <c r="BJ141" s="21"/>
      <c r="BK141" s="158"/>
      <c r="BL141" s="21"/>
      <c r="BM141" s="21"/>
    </row>
    <row r="142" spans="2:65" s="1" customFormat="1" ht="25.5" customHeight="1">
      <c r="B142" s="147"/>
      <c r="C142" s="148">
        <v>32</v>
      </c>
      <c r="D142" s="211" t="s">
        <v>114</v>
      </c>
      <c r="E142" s="182" t="s">
        <v>167</v>
      </c>
      <c r="F142" s="182" t="s">
        <v>168</v>
      </c>
      <c r="G142" s="212" t="s">
        <v>133</v>
      </c>
      <c r="H142" s="183">
        <v>1816.59</v>
      </c>
      <c r="I142" s="228">
        <v>0</v>
      </c>
      <c r="J142" s="228">
        <f>ROUND(I142*H142,2)</f>
        <v>0</v>
      </c>
      <c r="K142" s="252" t="s">
        <v>221</v>
      </c>
      <c r="L142" s="36"/>
      <c r="M142" s="154" t="s">
        <v>5</v>
      </c>
      <c r="N142" s="155" t="s">
        <v>37</v>
      </c>
      <c r="O142" s="156">
        <v>0.08</v>
      </c>
      <c r="P142" s="156">
        <f t="shared" si="17"/>
        <v>145.3272</v>
      </c>
      <c r="Q142" s="156">
        <v>0</v>
      </c>
      <c r="R142" s="156">
        <f t="shared" si="18"/>
        <v>0</v>
      </c>
      <c r="S142" s="156">
        <v>0</v>
      </c>
      <c r="T142" s="157">
        <f t="shared" si="19"/>
        <v>0</v>
      </c>
      <c r="AR142" s="21" t="s">
        <v>116</v>
      </c>
      <c r="AT142" s="21" t="s">
        <v>114</v>
      </c>
      <c r="AU142" s="21" t="s">
        <v>74</v>
      </c>
      <c r="AY142" s="21" t="s">
        <v>112</v>
      </c>
      <c r="BE142" s="158">
        <f t="shared" si="20"/>
        <v>0</v>
      </c>
      <c r="BF142" s="158">
        <f t="shared" si="21"/>
        <v>0</v>
      </c>
      <c r="BG142" s="158">
        <f t="shared" si="22"/>
        <v>0</v>
      </c>
      <c r="BH142" s="158">
        <f t="shared" si="23"/>
        <v>0</v>
      </c>
      <c r="BI142" s="158">
        <f t="shared" si="24"/>
        <v>0</v>
      </c>
      <c r="BJ142" s="21" t="s">
        <v>72</v>
      </c>
      <c r="BK142" s="158">
        <f t="shared" si="25"/>
        <v>0</v>
      </c>
      <c r="BL142" s="21" t="s">
        <v>116</v>
      </c>
      <c r="BM142" s="21" t="s">
        <v>153</v>
      </c>
    </row>
    <row r="143" spans="2:65" s="1" customFormat="1" ht="14.25" customHeight="1">
      <c r="B143" s="147"/>
      <c r="C143" s="213"/>
      <c r="D143" s="214" t="s">
        <v>117</v>
      </c>
      <c r="E143" s="215" t="s">
        <v>5</v>
      </c>
      <c r="F143" s="216" t="s">
        <v>505</v>
      </c>
      <c r="G143" s="213"/>
      <c r="H143" s="217">
        <v>1816.59</v>
      </c>
      <c r="I143" s="213"/>
      <c r="J143" s="213"/>
      <c r="K143" s="213"/>
      <c r="L143" s="36"/>
      <c r="M143" s="154" t="s">
        <v>5</v>
      </c>
      <c r="N143" s="155" t="s">
        <v>37</v>
      </c>
      <c r="O143" s="156">
        <v>0.53</v>
      </c>
      <c r="P143" s="156">
        <f t="shared" si="17"/>
        <v>962.79269999999997</v>
      </c>
      <c r="Q143" s="156">
        <v>8.4250000000000005E-2</v>
      </c>
      <c r="R143" s="156">
        <f t="shared" si="18"/>
        <v>153.0477075</v>
      </c>
      <c r="S143" s="156">
        <v>0</v>
      </c>
      <c r="T143" s="157">
        <f t="shared" si="19"/>
        <v>0</v>
      </c>
      <c r="AR143" s="21" t="s">
        <v>116</v>
      </c>
      <c r="AT143" s="21" t="s">
        <v>114</v>
      </c>
      <c r="AU143" s="21" t="s">
        <v>74</v>
      </c>
      <c r="AY143" s="21" t="s">
        <v>112</v>
      </c>
      <c r="BE143" s="158">
        <f t="shared" si="20"/>
        <v>0</v>
      </c>
      <c r="BF143" s="158">
        <f t="shared" si="21"/>
        <v>0</v>
      </c>
      <c r="BG143" s="158">
        <f t="shared" si="22"/>
        <v>0</v>
      </c>
      <c r="BH143" s="158">
        <f t="shared" si="23"/>
        <v>0</v>
      </c>
      <c r="BI143" s="158">
        <f t="shared" si="24"/>
        <v>0</v>
      </c>
      <c r="BJ143" s="21" t="s">
        <v>72</v>
      </c>
      <c r="BK143" s="158">
        <f t="shared" si="25"/>
        <v>0</v>
      </c>
      <c r="BL143" s="21" t="s">
        <v>116</v>
      </c>
      <c r="BM143" s="21" t="s">
        <v>154</v>
      </c>
    </row>
    <row r="144" spans="2:65" s="195" customFormat="1" ht="26.25" customHeight="1">
      <c r="B144" s="147"/>
      <c r="C144" s="148">
        <v>33</v>
      </c>
      <c r="D144" s="211" t="s">
        <v>114</v>
      </c>
      <c r="E144" s="182" t="s">
        <v>170</v>
      </c>
      <c r="F144" s="182" t="s">
        <v>171</v>
      </c>
      <c r="G144" s="212" t="s">
        <v>133</v>
      </c>
      <c r="H144" s="183">
        <v>64.400000000000006</v>
      </c>
      <c r="I144" s="228">
        <v>0</v>
      </c>
      <c r="J144" s="228">
        <f>ROUND(I144*H144,2)</f>
        <v>0</v>
      </c>
      <c r="K144" s="252" t="s">
        <v>221</v>
      </c>
      <c r="L144" s="36"/>
      <c r="M144" s="154"/>
      <c r="N144" s="155"/>
      <c r="O144" s="156"/>
      <c r="P144" s="156"/>
      <c r="Q144" s="156"/>
      <c r="R144" s="156"/>
      <c r="S144" s="156"/>
      <c r="T144" s="157"/>
      <c r="AR144" s="21"/>
      <c r="AT144" s="21"/>
      <c r="AU144" s="21"/>
      <c r="AY144" s="21"/>
      <c r="BE144" s="158"/>
      <c r="BF144" s="158"/>
      <c r="BG144" s="158"/>
      <c r="BH144" s="158"/>
      <c r="BI144" s="158"/>
      <c r="BJ144" s="21"/>
      <c r="BK144" s="158"/>
      <c r="BL144" s="21"/>
      <c r="BM144" s="21"/>
    </row>
    <row r="145" spans="2:65" s="203" customFormat="1" ht="26.25" customHeight="1">
      <c r="B145" s="147"/>
      <c r="C145" s="148">
        <v>34</v>
      </c>
      <c r="D145" s="211" t="s">
        <v>114</v>
      </c>
      <c r="E145" s="182" t="s">
        <v>173</v>
      </c>
      <c r="F145" s="182" t="s">
        <v>168</v>
      </c>
      <c r="G145" s="212" t="s">
        <v>133</v>
      </c>
      <c r="H145" s="183">
        <v>1223.5999999999999</v>
      </c>
      <c r="I145" s="228">
        <v>0</v>
      </c>
      <c r="J145" s="228">
        <f>ROUND(I145*H145,2)</f>
        <v>0</v>
      </c>
      <c r="K145" s="252" t="s">
        <v>221</v>
      </c>
      <c r="L145" s="36"/>
      <c r="M145" s="154"/>
      <c r="N145" s="155"/>
      <c r="O145" s="156"/>
      <c r="P145" s="156"/>
      <c r="Q145" s="156"/>
      <c r="R145" s="156"/>
      <c r="S145" s="156"/>
      <c r="T145" s="157"/>
      <c r="AR145" s="21"/>
      <c r="AT145" s="21"/>
      <c r="AU145" s="21"/>
      <c r="AY145" s="21"/>
      <c r="BE145" s="158"/>
      <c r="BF145" s="158"/>
      <c r="BG145" s="158"/>
      <c r="BH145" s="158"/>
      <c r="BI145" s="158"/>
      <c r="BJ145" s="21"/>
      <c r="BK145" s="158"/>
      <c r="BL145" s="21"/>
      <c r="BM145" s="21"/>
    </row>
    <row r="146" spans="2:65" s="195" customFormat="1" ht="13.5" customHeight="1">
      <c r="B146" s="147"/>
      <c r="C146" s="213"/>
      <c r="D146" s="214" t="s">
        <v>117</v>
      </c>
      <c r="E146" s="215" t="s">
        <v>5</v>
      </c>
      <c r="F146" s="216" t="s">
        <v>506</v>
      </c>
      <c r="G146" s="213"/>
      <c r="H146" s="217">
        <v>1223.5999999999999</v>
      </c>
      <c r="I146" s="213"/>
      <c r="J146" s="213">
        <f>ROUND(I146*H146,2)</f>
        <v>0</v>
      </c>
      <c r="K146" s="213"/>
      <c r="L146" s="36"/>
      <c r="M146" s="154"/>
      <c r="N146" s="155"/>
      <c r="O146" s="156"/>
      <c r="P146" s="156"/>
      <c r="Q146" s="156"/>
      <c r="R146" s="156"/>
      <c r="S146" s="156"/>
      <c r="T146" s="157"/>
      <c r="AR146" s="21"/>
      <c r="AT146" s="21"/>
      <c r="AU146" s="21"/>
      <c r="AY146" s="21"/>
      <c r="BE146" s="158"/>
      <c r="BF146" s="158"/>
      <c r="BG146" s="158"/>
      <c r="BH146" s="158"/>
      <c r="BI146" s="158"/>
      <c r="BJ146" s="21"/>
      <c r="BK146" s="158"/>
      <c r="BL146" s="21"/>
      <c r="BM146" s="21"/>
    </row>
    <row r="147" spans="2:65" s="195" customFormat="1" ht="15" customHeight="1">
      <c r="B147" s="147"/>
      <c r="C147" s="148">
        <v>35</v>
      </c>
      <c r="D147" s="211" t="s">
        <v>114</v>
      </c>
      <c r="E147" s="182" t="s">
        <v>175</v>
      </c>
      <c r="F147" s="182" t="s">
        <v>176</v>
      </c>
      <c r="G147" s="212" t="s">
        <v>133</v>
      </c>
      <c r="H147" s="183">
        <v>33.46</v>
      </c>
      <c r="I147" s="228">
        <v>0</v>
      </c>
      <c r="J147" s="228">
        <f>ROUND(I147*H147,2)</f>
        <v>0</v>
      </c>
      <c r="K147" s="252" t="s">
        <v>221</v>
      </c>
      <c r="L147" s="36"/>
      <c r="M147" s="154"/>
      <c r="N147" s="155"/>
      <c r="O147" s="156"/>
      <c r="P147" s="156"/>
      <c r="Q147" s="156"/>
      <c r="R147" s="156"/>
      <c r="S147" s="156"/>
      <c r="T147" s="157"/>
      <c r="AR147" s="21"/>
      <c r="AT147" s="21"/>
      <c r="AU147" s="21"/>
      <c r="AY147" s="21"/>
      <c r="BE147" s="158"/>
      <c r="BF147" s="158"/>
      <c r="BG147" s="158"/>
      <c r="BH147" s="158"/>
      <c r="BI147" s="158"/>
      <c r="BJ147" s="21"/>
      <c r="BK147" s="158"/>
      <c r="BL147" s="21"/>
      <c r="BM147" s="21"/>
    </row>
    <row r="148" spans="2:65" s="1" customFormat="1" ht="14.25" customHeight="1">
      <c r="B148" s="147"/>
      <c r="C148" s="213"/>
      <c r="D148" s="214" t="s">
        <v>117</v>
      </c>
      <c r="E148" s="215" t="s">
        <v>5</v>
      </c>
      <c r="F148" s="216">
        <v>33.46</v>
      </c>
      <c r="G148" s="213"/>
      <c r="H148" s="217">
        <v>33.46</v>
      </c>
      <c r="I148" s="213"/>
      <c r="J148" s="213"/>
      <c r="K148" s="213"/>
      <c r="L148" s="169"/>
      <c r="M148" s="170" t="s">
        <v>5</v>
      </c>
      <c r="N148" s="171" t="s">
        <v>37</v>
      </c>
      <c r="O148" s="156">
        <v>0</v>
      </c>
      <c r="P148" s="156">
        <f t="shared" si="17"/>
        <v>0</v>
      </c>
      <c r="Q148" s="156">
        <v>0.14599999999999999</v>
      </c>
      <c r="R148" s="156">
        <f t="shared" si="18"/>
        <v>4.8851599999999999</v>
      </c>
      <c r="S148" s="156">
        <v>0</v>
      </c>
      <c r="T148" s="157">
        <f t="shared" si="19"/>
        <v>0</v>
      </c>
      <c r="AR148" s="21" t="s">
        <v>124</v>
      </c>
      <c r="AT148" s="21" t="s">
        <v>130</v>
      </c>
      <c r="AU148" s="21" t="s">
        <v>74</v>
      </c>
      <c r="AY148" s="21" t="s">
        <v>112</v>
      </c>
      <c r="BE148" s="158">
        <f t="shared" si="20"/>
        <v>0</v>
      </c>
      <c r="BF148" s="158">
        <f t="shared" si="21"/>
        <v>0</v>
      </c>
      <c r="BG148" s="158">
        <f t="shared" si="22"/>
        <v>0</v>
      </c>
      <c r="BH148" s="158">
        <f t="shared" si="23"/>
        <v>0</v>
      </c>
      <c r="BI148" s="158">
        <f t="shared" si="24"/>
        <v>0</v>
      </c>
      <c r="BJ148" s="21" t="s">
        <v>72</v>
      </c>
      <c r="BK148" s="158">
        <f t="shared" si="25"/>
        <v>0</v>
      </c>
      <c r="BL148" s="21" t="s">
        <v>116</v>
      </c>
      <c r="BM148" s="21" t="s">
        <v>155</v>
      </c>
    </row>
    <row r="149" spans="2:65" s="11" customFormat="1" ht="27">
      <c r="B149" s="159"/>
      <c r="C149" s="148">
        <v>36</v>
      </c>
      <c r="D149" s="211" t="s">
        <v>114</v>
      </c>
      <c r="E149" s="182" t="s">
        <v>178</v>
      </c>
      <c r="F149" s="182" t="s">
        <v>179</v>
      </c>
      <c r="G149" s="212" t="s">
        <v>133</v>
      </c>
      <c r="H149" s="183">
        <v>30.94</v>
      </c>
      <c r="I149" s="228">
        <v>0</v>
      </c>
      <c r="J149" s="228">
        <f>ROUND(I149*H149,2)</f>
        <v>0</v>
      </c>
      <c r="K149" s="252" t="s">
        <v>221</v>
      </c>
      <c r="L149" s="159"/>
      <c r="M149" s="161"/>
      <c r="N149" s="162"/>
      <c r="O149" s="162"/>
      <c r="P149" s="162"/>
      <c r="Q149" s="162"/>
      <c r="R149" s="162"/>
      <c r="S149" s="162"/>
      <c r="T149" s="163"/>
      <c r="AT149" s="160" t="s">
        <v>117</v>
      </c>
      <c r="AU149" s="160" t="s">
        <v>74</v>
      </c>
      <c r="AV149" s="11" t="s">
        <v>74</v>
      </c>
      <c r="AW149" s="11" t="s">
        <v>6</v>
      </c>
      <c r="AX149" s="11" t="s">
        <v>72</v>
      </c>
      <c r="AY149" s="160" t="s">
        <v>112</v>
      </c>
    </row>
    <row r="150" spans="2:65" s="1" customFormat="1" ht="14.25" customHeight="1">
      <c r="B150" s="147"/>
      <c r="C150" s="213"/>
      <c r="D150" s="214" t="s">
        <v>117</v>
      </c>
      <c r="E150" s="215" t="s">
        <v>5</v>
      </c>
      <c r="F150" s="216">
        <v>30.94</v>
      </c>
      <c r="G150" s="213"/>
      <c r="H150" s="217">
        <v>30.94</v>
      </c>
      <c r="I150" s="213"/>
      <c r="J150" s="213"/>
      <c r="K150" s="213"/>
      <c r="L150" s="169"/>
      <c r="M150" s="170" t="s">
        <v>5</v>
      </c>
      <c r="N150" s="171" t="s">
        <v>37</v>
      </c>
      <c r="O150" s="156">
        <v>0</v>
      </c>
      <c r="P150" s="156">
        <f>O150*H150</f>
        <v>0</v>
      </c>
      <c r="Q150" s="156">
        <v>0.19700000000000001</v>
      </c>
      <c r="R150" s="156">
        <f>Q150*H150</f>
        <v>6.0951800000000009</v>
      </c>
      <c r="S150" s="156">
        <v>0</v>
      </c>
      <c r="T150" s="157">
        <f>S150*H150</f>
        <v>0</v>
      </c>
      <c r="AR150" s="21" t="s">
        <v>124</v>
      </c>
      <c r="AT150" s="21" t="s">
        <v>130</v>
      </c>
      <c r="AU150" s="21" t="s">
        <v>74</v>
      </c>
      <c r="AY150" s="21" t="s">
        <v>112</v>
      </c>
      <c r="BE150" s="158">
        <f>IF(N150="základní",J150,0)</f>
        <v>0</v>
      </c>
      <c r="BF150" s="158">
        <f>IF(N150="snížená",J150,0)</f>
        <v>0</v>
      </c>
      <c r="BG150" s="158">
        <f>IF(N150="zákl. přenesená",J150,0)</f>
        <v>0</v>
      </c>
      <c r="BH150" s="158">
        <f>IF(N150="sníž. přenesená",J150,0)</f>
        <v>0</v>
      </c>
      <c r="BI150" s="158">
        <f>IF(N150="nulová",J150,0)</f>
        <v>0</v>
      </c>
      <c r="BJ150" s="21" t="s">
        <v>72</v>
      </c>
      <c r="BK150" s="158">
        <f>ROUND(I150*H150,2)</f>
        <v>0</v>
      </c>
      <c r="BL150" s="21" t="s">
        <v>116</v>
      </c>
      <c r="BM150" s="21" t="s">
        <v>156</v>
      </c>
    </row>
    <row r="151" spans="2:65" s="203" customFormat="1" ht="14.25" customHeight="1">
      <c r="B151" s="147"/>
      <c r="C151" s="148">
        <v>37</v>
      </c>
      <c r="D151" s="211" t="s">
        <v>114</v>
      </c>
      <c r="E151" s="182" t="s">
        <v>181</v>
      </c>
      <c r="F151" s="182" t="s">
        <v>182</v>
      </c>
      <c r="G151" s="212" t="s">
        <v>133</v>
      </c>
      <c r="H151" s="183">
        <v>95.61</v>
      </c>
      <c r="I151" s="228">
        <v>0</v>
      </c>
      <c r="J151" s="228">
        <f>ROUND(I151*H151,2)</f>
        <v>0</v>
      </c>
      <c r="K151" s="252" t="s">
        <v>221</v>
      </c>
      <c r="L151" s="169"/>
      <c r="M151" s="237"/>
      <c r="N151" s="171"/>
      <c r="O151" s="156"/>
      <c r="P151" s="156"/>
      <c r="Q151" s="156"/>
      <c r="R151" s="156"/>
      <c r="S151" s="156"/>
      <c r="T151" s="157"/>
      <c r="AR151" s="21"/>
      <c r="AT151" s="21"/>
      <c r="AU151" s="21"/>
      <c r="AY151" s="21"/>
      <c r="BE151" s="158"/>
      <c r="BF151" s="158"/>
      <c r="BG151" s="158"/>
      <c r="BH151" s="158"/>
      <c r="BI151" s="158"/>
      <c r="BJ151" s="21"/>
      <c r="BK151" s="158"/>
      <c r="BL151" s="21"/>
      <c r="BM151" s="21"/>
    </row>
    <row r="152" spans="2:65" s="203" customFormat="1" ht="14.25" customHeight="1">
      <c r="B152" s="147"/>
      <c r="C152" s="213"/>
      <c r="D152" s="214" t="s">
        <v>117</v>
      </c>
      <c r="E152" s="215" t="s">
        <v>5</v>
      </c>
      <c r="F152" s="216">
        <v>95.61</v>
      </c>
      <c r="G152" s="213"/>
      <c r="H152" s="217">
        <v>95.61</v>
      </c>
      <c r="I152" s="213"/>
      <c r="J152" s="213"/>
      <c r="K152" s="213"/>
      <c r="L152" s="169"/>
      <c r="M152" s="237"/>
      <c r="N152" s="171"/>
      <c r="O152" s="156"/>
      <c r="P152" s="156"/>
      <c r="Q152" s="156"/>
      <c r="R152" s="156"/>
      <c r="S152" s="156"/>
      <c r="T152" s="157"/>
      <c r="AR152" s="21"/>
      <c r="AT152" s="21"/>
      <c r="AU152" s="21"/>
      <c r="AY152" s="21"/>
      <c r="BE152" s="158"/>
      <c r="BF152" s="158"/>
      <c r="BG152" s="158"/>
      <c r="BH152" s="158"/>
      <c r="BI152" s="158"/>
      <c r="BJ152" s="21"/>
      <c r="BK152" s="158"/>
      <c r="BL152" s="21"/>
      <c r="BM152" s="21"/>
    </row>
    <row r="153" spans="2:65" s="11" customFormat="1" ht="29.25" customHeight="1">
      <c r="B153" s="159"/>
      <c r="C153" s="220"/>
      <c r="D153" s="221" t="s">
        <v>65</v>
      </c>
      <c r="E153" s="222" t="s">
        <v>241</v>
      </c>
      <c r="F153" s="222" t="s">
        <v>242</v>
      </c>
      <c r="G153" s="220"/>
      <c r="H153" s="220"/>
      <c r="I153" s="220"/>
      <c r="J153" s="253">
        <f>J154</f>
        <v>0</v>
      </c>
      <c r="K153" s="220"/>
      <c r="L153" s="159"/>
      <c r="M153" s="161"/>
      <c r="N153" s="162"/>
      <c r="O153" s="162"/>
      <c r="P153" s="162"/>
      <c r="Q153" s="162"/>
      <c r="R153" s="162"/>
      <c r="S153" s="162"/>
      <c r="T153" s="163"/>
      <c r="AT153" s="160" t="s">
        <v>117</v>
      </c>
      <c r="AU153" s="160" t="s">
        <v>74</v>
      </c>
      <c r="AV153" s="11" t="s">
        <v>74</v>
      </c>
      <c r="AW153" s="11" t="s">
        <v>6</v>
      </c>
      <c r="AX153" s="11" t="s">
        <v>72</v>
      </c>
      <c r="AY153" s="160" t="s">
        <v>112</v>
      </c>
    </row>
    <row r="154" spans="2:65" s="11" customFormat="1" ht="27">
      <c r="B154" s="159"/>
      <c r="C154" s="218">
        <v>38</v>
      </c>
      <c r="D154" s="211" t="s">
        <v>114</v>
      </c>
      <c r="E154" s="182" t="s">
        <v>243</v>
      </c>
      <c r="F154" s="252" t="s">
        <v>244</v>
      </c>
      <c r="G154" s="212" t="s">
        <v>133</v>
      </c>
      <c r="H154" s="183">
        <v>160.01</v>
      </c>
      <c r="I154" s="228">
        <v>0</v>
      </c>
      <c r="J154" s="228">
        <f>ROUND(I154*H154,2)</f>
        <v>0</v>
      </c>
      <c r="K154" s="252" t="s">
        <v>221</v>
      </c>
      <c r="L154" s="159"/>
      <c r="M154" s="161"/>
      <c r="N154" s="162"/>
      <c r="O154" s="162"/>
      <c r="P154" s="162"/>
      <c r="Q154" s="162"/>
      <c r="R154" s="162"/>
      <c r="S154" s="162"/>
      <c r="T154" s="163"/>
      <c r="AT154" s="160"/>
      <c r="AU154" s="160"/>
      <c r="AY154" s="160"/>
    </row>
    <row r="155" spans="2:65" s="11" customFormat="1" ht="36.75" customHeight="1">
      <c r="B155" s="159"/>
      <c r="C155" s="220"/>
      <c r="D155" s="221" t="s">
        <v>65</v>
      </c>
      <c r="E155" s="229" t="s">
        <v>130</v>
      </c>
      <c r="F155" s="229" t="s">
        <v>245</v>
      </c>
      <c r="G155" s="220"/>
      <c r="H155" s="220"/>
      <c r="I155" s="220"/>
      <c r="J155" s="256">
        <f>J156+J167+J382</f>
        <v>0</v>
      </c>
      <c r="K155" s="220"/>
      <c r="L155" s="159"/>
      <c r="M155" s="161"/>
      <c r="N155" s="162"/>
      <c r="O155" s="162"/>
      <c r="P155" s="162"/>
      <c r="Q155" s="162"/>
      <c r="R155" s="162"/>
      <c r="S155" s="162"/>
      <c r="T155" s="163"/>
      <c r="AT155" s="160"/>
      <c r="AU155" s="160"/>
      <c r="AY155" s="160"/>
    </row>
    <row r="156" spans="2:65" s="11" customFormat="1" ht="18.75" customHeight="1">
      <c r="B156" s="159"/>
      <c r="C156" s="220"/>
      <c r="D156" s="221" t="s">
        <v>65</v>
      </c>
      <c r="E156" s="222" t="s">
        <v>246</v>
      </c>
      <c r="F156" s="222" t="s">
        <v>247</v>
      </c>
      <c r="G156" s="220"/>
      <c r="H156" s="220"/>
      <c r="I156" s="220"/>
      <c r="J156" s="253">
        <f>SUM(J157:J166)</f>
        <v>0</v>
      </c>
      <c r="K156" s="220"/>
      <c r="L156" s="159"/>
      <c r="M156" s="161"/>
      <c r="N156" s="162"/>
      <c r="O156" s="162"/>
      <c r="P156" s="162"/>
      <c r="Q156" s="162"/>
      <c r="R156" s="162"/>
      <c r="S156" s="162"/>
      <c r="T156" s="163"/>
      <c r="AT156" s="160"/>
      <c r="AU156" s="160"/>
      <c r="AY156" s="160"/>
    </row>
    <row r="157" spans="2:65" s="10" customFormat="1" ht="27" customHeight="1">
      <c r="B157" s="137"/>
      <c r="C157" s="211">
        <v>39</v>
      </c>
      <c r="D157" s="211" t="s">
        <v>114</v>
      </c>
      <c r="E157" s="182" t="s">
        <v>248</v>
      </c>
      <c r="F157" s="251" t="s">
        <v>249</v>
      </c>
      <c r="G157" s="212" t="s">
        <v>159</v>
      </c>
      <c r="H157" s="183">
        <v>39</v>
      </c>
      <c r="I157" s="228">
        <v>0</v>
      </c>
      <c r="J157" s="228">
        <f>ROUND(I157*H157,2)</f>
        <v>0</v>
      </c>
      <c r="K157" s="252" t="s">
        <v>221</v>
      </c>
      <c r="L157" s="137"/>
      <c r="M157" s="141"/>
      <c r="N157" s="142"/>
      <c r="O157" s="142"/>
      <c r="P157" s="143">
        <f>SUM(P160:P164)</f>
        <v>0.432</v>
      </c>
      <c r="Q157" s="142"/>
      <c r="R157" s="143">
        <f>SUM(R160:R164)</f>
        <v>0.371</v>
      </c>
      <c r="S157" s="142"/>
      <c r="T157" s="144">
        <f>SUM(T160:T164)</f>
        <v>0</v>
      </c>
      <c r="AR157" s="138" t="s">
        <v>72</v>
      </c>
      <c r="AT157" s="145" t="s">
        <v>65</v>
      </c>
      <c r="AU157" s="145" t="s">
        <v>72</v>
      </c>
      <c r="AY157" s="138" t="s">
        <v>112</v>
      </c>
      <c r="BK157" s="146">
        <f>SUM(BK160:BK164)</f>
        <v>0</v>
      </c>
    </row>
    <row r="158" spans="2:65" s="10" customFormat="1" ht="14.25" customHeight="1">
      <c r="B158" s="137"/>
      <c r="C158" s="213"/>
      <c r="D158" s="214" t="s">
        <v>117</v>
      </c>
      <c r="E158" s="215" t="s">
        <v>5</v>
      </c>
      <c r="F158" s="216">
        <v>39</v>
      </c>
      <c r="G158" s="213"/>
      <c r="H158" s="217">
        <v>39</v>
      </c>
      <c r="I158" s="213"/>
      <c r="J158" s="213"/>
      <c r="K158" s="213"/>
      <c r="L158" s="137"/>
      <c r="M158" s="141"/>
      <c r="N158" s="142"/>
      <c r="O158" s="142"/>
      <c r="P158" s="143"/>
      <c r="Q158" s="142"/>
      <c r="R158" s="143"/>
      <c r="S158" s="142"/>
      <c r="T158" s="144"/>
      <c r="AR158" s="138"/>
      <c r="AT158" s="145"/>
      <c r="AU158" s="145"/>
      <c r="AY158" s="138"/>
      <c r="BK158" s="146"/>
    </row>
    <row r="159" spans="2:65" s="10" customFormat="1" ht="27.75" customHeight="1">
      <c r="B159" s="137"/>
      <c r="C159" s="211">
        <v>40</v>
      </c>
      <c r="D159" s="211" t="s">
        <v>114</v>
      </c>
      <c r="E159" s="182" t="s">
        <v>250</v>
      </c>
      <c r="F159" s="251" t="s">
        <v>251</v>
      </c>
      <c r="G159" s="212" t="s">
        <v>159</v>
      </c>
      <c r="H159" s="183">
        <v>2</v>
      </c>
      <c r="I159" s="228">
        <v>0</v>
      </c>
      <c r="J159" s="228">
        <f>ROUND(I159*H159,2)</f>
        <v>0</v>
      </c>
      <c r="K159" s="252" t="s">
        <v>221</v>
      </c>
      <c r="L159" s="137"/>
      <c r="M159" s="141"/>
      <c r="N159" s="142"/>
      <c r="O159" s="142"/>
      <c r="P159" s="143"/>
      <c r="Q159" s="142"/>
      <c r="R159" s="143"/>
      <c r="S159" s="142"/>
      <c r="T159" s="144"/>
      <c r="AR159" s="138"/>
      <c r="AT159" s="145"/>
      <c r="AU159" s="145"/>
      <c r="AY159" s="138"/>
      <c r="BK159" s="146"/>
    </row>
    <row r="160" spans="2:65" s="1" customFormat="1" ht="14.25" customHeight="1">
      <c r="B160" s="147"/>
      <c r="C160" s="213"/>
      <c r="D160" s="214" t="s">
        <v>117</v>
      </c>
      <c r="E160" s="215" t="s">
        <v>5</v>
      </c>
      <c r="F160" s="216" t="s">
        <v>252</v>
      </c>
      <c r="G160" s="213"/>
      <c r="H160" s="217">
        <v>2</v>
      </c>
      <c r="I160" s="213"/>
      <c r="J160" s="213"/>
      <c r="K160" s="213"/>
      <c r="L160" s="36"/>
      <c r="M160" s="154" t="s">
        <v>5</v>
      </c>
      <c r="N160" s="155" t="s">
        <v>37</v>
      </c>
      <c r="O160" s="156">
        <v>0.216</v>
      </c>
      <c r="P160" s="156">
        <f>O160*H160</f>
        <v>0.432</v>
      </c>
      <c r="Q160" s="156">
        <v>0.1295</v>
      </c>
      <c r="R160" s="156">
        <f>Q160*H160</f>
        <v>0.25900000000000001</v>
      </c>
      <c r="S160" s="156">
        <v>0</v>
      </c>
      <c r="T160" s="157">
        <f>S160*H160</f>
        <v>0</v>
      </c>
      <c r="AR160" s="21" t="s">
        <v>116</v>
      </c>
      <c r="AT160" s="21" t="s">
        <v>114</v>
      </c>
      <c r="AU160" s="21" t="s">
        <v>74</v>
      </c>
      <c r="AY160" s="21" t="s">
        <v>112</v>
      </c>
      <c r="BE160" s="158">
        <f>IF(N160="základní",J160,0)</f>
        <v>0</v>
      </c>
      <c r="BF160" s="158">
        <f>IF(N160="snížená",J160,0)</f>
        <v>0</v>
      </c>
      <c r="BG160" s="158">
        <f>IF(N160="zákl. přenesená",J160,0)</f>
        <v>0</v>
      </c>
      <c r="BH160" s="158">
        <f>IF(N160="sníž. přenesená",J160,0)</f>
        <v>0</v>
      </c>
      <c r="BI160" s="158">
        <f>IF(N160="nulová",J160,0)</f>
        <v>0</v>
      </c>
      <c r="BJ160" s="21" t="s">
        <v>72</v>
      </c>
      <c r="BK160" s="158">
        <f>ROUND(I160*H160,2)</f>
        <v>0</v>
      </c>
      <c r="BL160" s="21" t="s">
        <v>116</v>
      </c>
      <c r="BM160" s="21" t="s">
        <v>158</v>
      </c>
    </row>
    <row r="161" spans="2:65" s="1" customFormat="1" ht="16.5" customHeight="1">
      <c r="B161" s="147"/>
      <c r="C161" s="223">
        <v>41</v>
      </c>
      <c r="D161" s="223" t="s">
        <v>130</v>
      </c>
      <c r="E161" s="186" t="s">
        <v>253</v>
      </c>
      <c r="F161" s="254" t="s">
        <v>254</v>
      </c>
      <c r="G161" s="224" t="s">
        <v>159</v>
      </c>
      <c r="H161" s="225">
        <v>2</v>
      </c>
      <c r="I161" s="234">
        <v>0</v>
      </c>
      <c r="J161" s="234">
        <f>ROUND(I161*H161,2)</f>
        <v>0</v>
      </c>
      <c r="K161" s="254" t="s">
        <v>221</v>
      </c>
      <c r="L161" s="169"/>
      <c r="M161" s="170" t="s">
        <v>5</v>
      </c>
      <c r="N161" s="171" t="s">
        <v>37</v>
      </c>
      <c r="O161" s="156">
        <v>0</v>
      </c>
      <c r="P161" s="156">
        <f>O161*H161</f>
        <v>0</v>
      </c>
      <c r="Q161" s="156">
        <v>4.4999999999999998E-2</v>
      </c>
      <c r="R161" s="156">
        <f>Q161*H161</f>
        <v>0.09</v>
      </c>
      <c r="S161" s="156">
        <v>0</v>
      </c>
      <c r="T161" s="157">
        <f>S161*H161</f>
        <v>0</v>
      </c>
      <c r="AR161" s="21" t="s">
        <v>124</v>
      </c>
      <c r="AT161" s="21" t="s">
        <v>130</v>
      </c>
      <c r="AU161" s="21" t="s">
        <v>74</v>
      </c>
      <c r="AY161" s="21" t="s">
        <v>112</v>
      </c>
      <c r="BE161" s="158">
        <f>IF(N161="základní",J161,0)</f>
        <v>0</v>
      </c>
      <c r="BF161" s="158">
        <f>IF(N161="snížená",J161,0)</f>
        <v>0</v>
      </c>
      <c r="BG161" s="158">
        <f>IF(N161="zákl. přenesená",J161,0)</f>
        <v>0</v>
      </c>
      <c r="BH161" s="158">
        <f>IF(N161="sníž. přenesená",J161,0)</f>
        <v>0</v>
      </c>
      <c r="BI161" s="158">
        <f>IF(N161="nulová",J161,0)</f>
        <v>0</v>
      </c>
      <c r="BJ161" s="21" t="s">
        <v>72</v>
      </c>
      <c r="BK161" s="158">
        <f>ROUND(I161*H161,2)</f>
        <v>0</v>
      </c>
      <c r="BL161" s="21" t="s">
        <v>116</v>
      </c>
      <c r="BM161" s="21" t="s">
        <v>160</v>
      </c>
    </row>
    <row r="162" spans="2:65" s="1" customFormat="1" ht="15" customHeight="1">
      <c r="B162" s="147"/>
      <c r="C162" s="213"/>
      <c r="D162" s="214" t="s">
        <v>117</v>
      </c>
      <c r="E162" s="215" t="s">
        <v>5</v>
      </c>
      <c r="F162" s="216" t="s">
        <v>252</v>
      </c>
      <c r="G162" s="213"/>
      <c r="H162" s="217">
        <v>2</v>
      </c>
      <c r="I162" s="213"/>
      <c r="J162" s="213"/>
      <c r="K162" s="213"/>
      <c r="L162" s="169"/>
      <c r="M162" s="170" t="s">
        <v>5</v>
      </c>
      <c r="N162" s="171" t="s">
        <v>37</v>
      </c>
      <c r="O162" s="156">
        <v>0</v>
      </c>
      <c r="P162" s="156">
        <f>O162*H162</f>
        <v>0</v>
      </c>
      <c r="Q162" s="156">
        <v>1.0999999999999999E-2</v>
      </c>
      <c r="R162" s="156">
        <f>Q162*H162</f>
        <v>2.1999999999999999E-2</v>
      </c>
      <c r="S162" s="156">
        <v>0</v>
      </c>
      <c r="T162" s="157">
        <f>S162*H162</f>
        <v>0</v>
      </c>
      <c r="AR162" s="21" t="s">
        <v>124</v>
      </c>
      <c r="AT162" s="21" t="s">
        <v>130</v>
      </c>
      <c r="AU162" s="21" t="s">
        <v>74</v>
      </c>
      <c r="AY162" s="21" t="s">
        <v>112</v>
      </c>
      <c r="BE162" s="158">
        <f>IF(N162="základní",J162,0)</f>
        <v>0</v>
      </c>
      <c r="BF162" s="158">
        <f>IF(N162="snížená",J162,0)</f>
        <v>0</v>
      </c>
      <c r="BG162" s="158">
        <f>IF(N162="zákl. přenesená",J162,0)</f>
        <v>0</v>
      </c>
      <c r="BH162" s="158">
        <f>IF(N162="sníž. přenesená",J162,0)</f>
        <v>0</v>
      </c>
      <c r="BI162" s="158">
        <f>IF(N162="nulová",J162,0)</f>
        <v>0</v>
      </c>
      <c r="BJ162" s="21" t="s">
        <v>72</v>
      </c>
      <c r="BK162" s="158">
        <f>ROUND(I162*H162,2)</f>
        <v>0</v>
      </c>
      <c r="BL162" s="21" t="s">
        <v>116</v>
      </c>
      <c r="BM162" s="21" t="s">
        <v>161</v>
      </c>
    </row>
    <row r="163" spans="2:65" s="11" customFormat="1" ht="27">
      <c r="B163" s="159"/>
      <c r="C163" s="211">
        <v>42</v>
      </c>
      <c r="D163" s="211" t="s">
        <v>114</v>
      </c>
      <c r="E163" s="182" t="s">
        <v>255</v>
      </c>
      <c r="F163" s="251" t="s">
        <v>256</v>
      </c>
      <c r="G163" s="212" t="s">
        <v>118</v>
      </c>
      <c r="H163" s="183">
        <v>257</v>
      </c>
      <c r="I163" s="228">
        <v>0</v>
      </c>
      <c r="J163" s="228">
        <f>ROUND(I163*H163,2)</f>
        <v>0</v>
      </c>
      <c r="K163" s="252" t="s">
        <v>221</v>
      </c>
      <c r="L163" s="159"/>
      <c r="M163" s="161"/>
      <c r="N163" s="162"/>
      <c r="O163" s="162"/>
      <c r="P163" s="162"/>
      <c r="Q163" s="162"/>
      <c r="R163" s="162"/>
      <c r="S163" s="162"/>
      <c r="T163" s="163"/>
      <c r="AT163" s="160" t="s">
        <v>117</v>
      </c>
      <c r="AU163" s="160" t="s">
        <v>74</v>
      </c>
      <c r="AV163" s="11" t="s">
        <v>74</v>
      </c>
      <c r="AW163" s="11" t="s">
        <v>6</v>
      </c>
      <c r="AX163" s="11" t="s">
        <v>72</v>
      </c>
      <c r="AY163" s="160" t="s">
        <v>112</v>
      </c>
    </row>
    <row r="164" spans="2:65" s="11" customFormat="1">
      <c r="B164" s="159"/>
      <c r="C164" s="213"/>
      <c r="D164" s="214" t="s">
        <v>117</v>
      </c>
      <c r="E164" s="215" t="s">
        <v>5</v>
      </c>
      <c r="F164" s="216">
        <v>257</v>
      </c>
      <c r="G164" s="213"/>
      <c r="H164" s="217">
        <v>257</v>
      </c>
      <c r="I164" s="213"/>
      <c r="J164" s="213"/>
      <c r="K164" s="213"/>
      <c r="L164" s="159"/>
      <c r="M164" s="161"/>
      <c r="N164" s="162"/>
      <c r="O164" s="162"/>
      <c r="P164" s="162"/>
      <c r="Q164" s="162"/>
      <c r="R164" s="162"/>
      <c r="S164" s="162"/>
      <c r="T164" s="163"/>
      <c r="AT164" s="160"/>
      <c r="AU164" s="160"/>
      <c r="AY164" s="160"/>
    </row>
    <row r="165" spans="2:65" s="11" customFormat="1">
      <c r="B165" s="159"/>
      <c r="C165" s="223">
        <v>43</v>
      </c>
      <c r="D165" s="223" t="s">
        <v>130</v>
      </c>
      <c r="E165" s="227" t="s">
        <v>257</v>
      </c>
      <c r="F165" s="226" t="s">
        <v>258</v>
      </c>
      <c r="G165" s="224" t="s">
        <v>118</v>
      </c>
      <c r="H165" s="225">
        <v>282.7</v>
      </c>
      <c r="I165" s="234">
        <v>0</v>
      </c>
      <c r="J165" s="234">
        <f>ROUND(I165*H165,2)</f>
        <v>0</v>
      </c>
      <c r="K165" s="254" t="s">
        <v>221</v>
      </c>
      <c r="L165" s="159"/>
      <c r="M165" s="161"/>
      <c r="N165" s="162"/>
      <c r="O165" s="162"/>
      <c r="P165" s="162"/>
      <c r="Q165" s="162"/>
      <c r="R165" s="162"/>
      <c r="S165" s="162"/>
      <c r="T165" s="163"/>
      <c r="AT165" s="160"/>
      <c r="AU165" s="160"/>
      <c r="AY165" s="160"/>
    </row>
    <row r="166" spans="2:65" s="11" customFormat="1">
      <c r="B166" s="159"/>
      <c r="C166" s="213"/>
      <c r="D166" s="214" t="s">
        <v>117</v>
      </c>
      <c r="E166" s="215" t="s">
        <v>5</v>
      </c>
      <c r="F166" s="216" t="s">
        <v>507</v>
      </c>
      <c r="G166" s="213"/>
      <c r="H166" s="217">
        <v>282.7</v>
      </c>
      <c r="I166" s="213"/>
      <c r="J166" s="213"/>
      <c r="K166" s="213"/>
      <c r="L166" s="159"/>
      <c r="M166" s="161"/>
      <c r="N166" s="162"/>
      <c r="O166" s="162"/>
      <c r="P166" s="162"/>
      <c r="Q166" s="162"/>
      <c r="R166" s="162"/>
      <c r="S166" s="162"/>
      <c r="T166" s="163"/>
      <c r="AT166" s="160"/>
      <c r="AU166" s="160"/>
      <c r="AY166" s="160"/>
    </row>
    <row r="167" spans="2:65" s="11" customFormat="1" ht="29.25" customHeight="1">
      <c r="B167" s="159"/>
      <c r="C167" s="220"/>
      <c r="D167" s="221" t="s">
        <v>65</v>
      </c>
      <c r="E167" s="222" t="s">
        <v>259</v>
      </c>
      <c r="F167" s="222" t="s">
        <v>260</v>
      </c>
      <c r="G167" s="220"/>
      <c r="H167" s="220"/>
      <c r="I167" s="220"/>
      <c r="J167" s="253">
        <f>SUM(J168:J381)</f>
        <v>0</v>
      </c>
      <c r="K167" s="220"/>
      <c r="L167" s="159"/>
      <c r="M167" s="161"/>
      <c r="N167" s="162"/>
      <c r="O167" s="162"/>
      <c r="P167" s="162"/>
      <c r="Q167" s="162"/>
      <c r="R167" s="162"/>
      <c r="S167" s="162"/>
      <c r="T167" s="163"/>
      <c r="AT167" s="160"/>
      <c r="AU167" s="160"/>
      <c r="AY167" s="160"/>
    </row>
    <row r="168" spans="2:65" s="11" customFormat="1" ht="67.5">
      <c r="B168" s="159"/>
      <c r="C168" s="211">
        <v>44</v>
      </c>
      <c r="D168" s="211" t="s">
        <v>114</v>
      </c>
      <c r="E168" s="182" t="s">
        <v>261</v>
      </c>
      <c r="F168" s="252" t="s">
        <v>262</v>
      </c>
      <c r="G168" s="212" t="s">
        <v>118</v>
      </c>
      <c r="H168" s="183">
        <v>247</v>
      </c>
      <c r="I168" s="228">
        <v>0</v>
      </c>
      <c r="J168" s="228">
        <f>ROUND(I168*H168,2)</f>
        <v>0</v>
      </c>
      <c r="K168" s="252" t="s">
        <v>221</v>
      </c>
      <c r="L168" s="159"/>
      <c r="M168" s="161"/>
      <c r="N168" s="162"/>
      <c r="O168" s="162"/>
      <c r="P168" s="162"/>
      <c r="Q168" s="162"/>
      <c r="R168" s="162"/>
      <c r="S168" s="162"/>
      <c r="T168" s="163"/>
      <c r="AT168" s="160"/>
      <c r="AU168" s="160"/>
      <c r="AY168" s="160"/>
    </row>
    <row r="169" spans="2:65" s="11" customFormat="1">
      <c r="B169" s="159"/>
      <c r="C169" s="213"/>
      <c r="D169" s="214" t="s">
        <v>117</v>
      </c>
      <c r="E169" s="215" t="s">
        <v>5</v>
      </c>
      <c r="F169" s="216" t="s">
        <v>517</v>
      </c>
      <c r="G169" s="213"/>
      <c r="H169" s="217">
        <v>247</v>
      </c>
      <c r="I169" s="213"/>
      <c r="J169" s="213"/>
      <c r="K169" s="213"/>
      <c r="L169" s="159"/>
      <c r="M169" s="161"/>
      <c r="N169" s="162"/>
      <c r="O169" s="162"/>
      <c r="P169" s="162"/>
      <c r="Q169" s="162"/>
      <c r="R169" s="162"/>
      <c r="S169" s="162"/>
      <c r="T169" s="163"/>
      <c r="AT169" s="160"/>
      <c r="AU169" s="160"/>
      <c r="AY169" s="160"/>
    </row>
    <row r="170" spans="2:65" s="11" customFormat="1">
      <c r="B170" s="159"/>
      <c r="C170" s="223">
        <v>45</v>
      </c>
      <c r="D170" s="223" t="s">
        <v>130</v>
      </c>
      <c r="E170" s="186" t="s">
        <v>263</v>
      </c>
      <c r="F170" s="254" t="s">
        <v>515</v>
      </c>
      <c r="G170" s="224" t="s">
        <v>118</v>
      </c>
      <c r="H170" s="225">
        <v>256.3</v>
      </c>
      <c r="I170" s="234">
        <v>0</v>
      </c>
      <c r="J170" s="234">
        <f>ROUND(I170*H170,2)</f>
        <v>0</v>
      </c>
      <c r="K170" s="254"/>
      <c r="L170" s="159"/>
      <c r="M170" s="161"/>
      <c r="N170" s="162"/>
      <c r="O170" s="162"/>
      <c r="P170" s="162"/>
      <c r="Q170" s="162"/>
      <c r="R170" s="162"/>
      <c r="S170" s="162"/>
      <c r="T170" s="163"/>
      <c r="AT170" s="160"/>
      <c r="AU170" s="160"/>
      <c r="AY170" s="160"/>
    </row>
    <row r="171" spans="2:65" s="11" customFormat="1">
      <c r="B171" s="159"/>
      <c r="C171" s="213"/>
      <c r="D171" s="214" t="s">
        <v>117</v>
      </c>
      <c r="E171" s="215" t="s">
        <v>5</v>
      </c>
      <c r="F171" s="216" t="s">
        <v>514</v>
      </c>
      <c r="G171" s="213"/>
      <c r="H171" s="217">
        <v>256.3</v>
      </c>
      <c r="I171" s="213"/>
      <c r="J171" s="213"/>
      <c r="K171" s="213"/>
      <c r="L171" s="159"/>
      <c r="M171" s="161"/>
      <c r="N171" s="162"/>
      <c r="O171" s="162"/>
      <c r="P171" s="162"/>
      <c r="Q171" s="162"/>
      <c r="R171" s="162"/>
      <c r="S171" s="162"/>
      <c r="T171" s="163"/>
      <c r="AT171" s="160"/>
      <c r="AU171" s="160"/>
      <c r="AY171" s="160"/>
    </row>
    <row r="172" spans="2:65" s="11" customFormat="1">
      <c r="B172" s="159"/>
      <c r="C172" s="223">
        <v>46</v>
      </c>
      <c r="D172" s="223" t="s">
        <v>130</v>
      </c>
      <c r="E172" s="186" t="s">
        <v>518</v>
      </c>
      <c r="F172" s="254" t="s">
        <v>519</v>
      </c>
      <c r="G172" s="224" t="s">
        <v>118</v>
      </c>
      <c r="H172" s="225">
        <v>15.4</v>
      </c>
      <c r="I172" s="234">
        <v>0</v>
      </c>
      <c r="J172" s="234">
        <f>ROUND(I172*H172,2)</f>
        <v>0</v>
      </c>
      <c r="K172" s="254"/>
      <c r="L172" s="159"/>
      <c r="M172" s="161"/>
      <c r="N172" s="162"/>
      <c r="O172" s="162"/>
      <c r="P172" s="162"/>
      <c r="Q172" s="162"/>
      <c r="R172" s="162"/>
      <c r="S172" s="162"/>
      <c r="T172" s="163"/>
      <c r="AT172" s="160"/>
      <c r="AU172" s="160"/>
      <c r="AY172" s="160"/>
    </row>
    <row r="173" spans="2:65" s="11" customFormat="1">
      <c r="B173" s="159"/>
      <c r="C173" s="213"/>
      <c r="D173" s="214" t="s">
        <v>117</v>
      </c>
      <c r="E173" s="215" t="s">
        <v>5</v>
      </c>
      <c r="F173" s="216" t="s">
        <v>520</v>
      </c>
      <c r="G173" s="213"/>
      <c r="H173" s="217">
        <v>15.4</v>
      </c>
      <c r="I173" s="213"/>
      <c r="J173" s="213"/>
      <c r="K173" s="213"/>
      <c r="L173" s="159"/>
      <c r="M173" s="161"/>
      <c r="N173" s="162"/>
      <c r="O173" s="162"/>
      <c r="P173" s="162"/>
      <c r="Q173" s="162"/>
      <c r="R173" s="162"/>
      <c r="S173" s="162"/>
      <c r="T173" s="163"/>
      <c r="AT173" s="160"/>
      <c r="AU173" s="160"/>
      <c r="AY173" s="160"/>
    </row>
    <row r="174" spans="2:65" s="11" customFormat="1" ht="27">
      <c r="B174" s="159"/>
      <c r="C174" s="211">
        <v>47</v>
      </c>
      <c r="D174" s="211" t="s">
        <v>114</v>
      </c>
      <c r="E174" s="257" t="s">
        <v>625</v>
      </c>
      <c r="F174" s="252" t="s">
        <v>543</v>
      </c>
      <c r="G174" s="212" t="s">
        <v>118</v>
      </c>
      <c r="H174" s="183">
        <v>250</v>
      </c>
      <c r="I174" s="228">
        <v>0</v>
      </c>
      <c r="J174" s="228">
        <f>ROUND(I174*H174,2)</f>
        <v>0</v>
      </c>
      <c r="K174" s="252" t="s">
        <v>221</v>
      </c>
      <c r="L174" s="159"/>
      <c r="M174" s="161"/>
      <c r="N174" s="162"/>
      <c r="O174" s="162"/>
      <c r="P174" s="162"/>
      <c r="Q174" s="162"/>
      <c r="R174" s="162"/>
      <c r="S174" s="162"/>
      <c r="T174" s="163"/>
      <c r="AT174" s="160"/>
      <c r="AU174" s="160"/>
      <c r="AY174" s="160"/>
    </row>
    <row r="175" spans="2:65" s="11" customFormat="1">
      <c r="B175" s="159"/>
      <c r="C175" s="213"/>
      <c r="D175" s="214" t="s">
        <v>117</v>
      </c>
      <c r="E175" s="215" t="s">
        <v>5</v>
      </c>
      <c r="F175" s="216">
        <v>250</v>
      </c>
      <c r="G175" s="213"/>
      <c r="H175" s="217">
        <v>250</v>
      </c>
      <c r="I175" s="213"/>
      <c r="J175" s="213"/>
      <c r="K175" s="213"/>
      <c r="L175" s="159"/>
      <c r="M175" s="161"/>
      <c r="N175" s="162"/>
      <c r="O175" s="162"/>
      <c r="P175" s="162"/>
      <c r="Q175" s="162"/>
      <c r="R175" s="162"/>
      <c r="S175" s="162"/>
      <c r="T175" s="163"/>
      <c r="AT175" s="160"/>
      <c r="AU175" s="160"/>
      <c r="AY175" s="160"/>
    </row>
    <row r="176" spans="2:65" s="11" customFormat="1">
      <c r="B176" s="159"/>
      <c r="C176" s="223">
        <v>48</v>
      </c>
      <c r="D176" s="223" t="s">
        <v>130</v>
      </c>
      <c r="E176" s="186" t="s">
        <v>621</v>
      </c>
      <c r="F176" s="254" t="s">
        <v>544</v>
      </c>
      <c r="G176" s="224" t="s">
        <v>118</v>
      </c>
      <c r="H176" s="225">
        <v>275</v>
      </c>
      <c r="I176" s="234">
        <v>0</v>
      </c>
      <c r="J176" s="234">
        <f>ROUND(I176*H176,2)</f>
        <v>0</v>
      </c>
      <c r="K176" s="254"/>
      <c r="L176" s="159"/>
      <c r="M176" s="161"/>
      <c r="N176" s="162"/>
      <c r="O176" s="162"/>
      <c r="P176" s="162"/>
      <c r="Q176" s="162"/>
      <c r="R176" s="162"/>
      <c r="S176" s="162"/>
      <c r="T176" s="163"/>
      <c r="AT176" s="160"/>
      <c r="AU176" s="160"/>
      <c r="AY176" s="160"/>
    </row>
    <row r="177" spans="2:65" s="11" customFormat="1">
      <c r="B177" s="159"/>
      <c r="C177" s="213"/>
      <c r="D177" s="214" t="s">
        <v>117</v>
      </c>
      <c r="E177" s="215" t="s">
        <v>5</v>
      </c>
      <c r="F177" s="243" t="s">
        <v>622</v>
      </c>
      <c r="G177" s="213"/>
      <c r="H177" s="217">
        <v>275</v>
      </c>
      <c r="I177" s="213"/>
      <c r="J177" s="213"/>
      <c r="K177" s="213"/>
      <c r="L177" s="159"/>
      <c r="M177" s="161"/>
      <c r="N177" s="162"/>
      <c r="O177" s="162"/>
      <c r="P177" s="162"/>
      <c r="Q177" s="162"/>
      <c r="R177" s="162"/>
      <c r="S177" s="162"/>
      <c r="T177" s="163"/>
      <c r="AT177" s="160"/>
      <c r="AU177" s="160"/>
      <c r="AY177" s="160"/>
    </row>
    <row r="178" spans="2:65" s="11" customFormat="1">
      <c r="B178" s="159"/>
      <c r="C178" s="211">
        <v>49</v>
      </c>
      <c r="D178" s="211" t="s">
        <v>114</v>
      </c>
      <c r="E178" s="257" t="s">
        <v>626</v>
      </c>
      <c r="F178" s="252" t="s">
        <v>545</v>
      </c>
      <c r="G178" s="212" t="s">
        <v>118</v>
      </c>
      <c r="H178" s="183">
        <v>601</v>
      </c>
      <c r="I178" s="228">
        <v>0</v>
      </c>
      <c r="J178" s="228">
        <f>ROUND(I178*H178,2)</f>
        <v>0</v>
      </c>
      <c r="K178" s="252"/>
      <c r="L178" s="159"/>
      <c r="M178" s="161"/>
      <c r="N178" s="162"/>
      <c r="O178" s="162"/>
      <c r="P178" s="162"/>
      <c r="Q178" s="162"/>
      <c r="R178" s="162"/>
      <c r="S178" s="162"/>
      <c r="T178" s="163"/>
      <c r="AT178" s="160"/>
      <c r="AU178" s="160"/>
      <c r="AY178" s="160"/>
    </row>
    <row r="179" spans="2:65" s="11" customFormat="1">
      <c r="B179" s="159"/>
      <c r="C179" s="213"/>
      <c r="D179" s="214" t="s">
        <v>117</v>
      </c>
      <c r="E179" s="215" t="s">
        <v>5</v>
      </c>
      <c r="F179" s="216">
        <v>601</v>
      </c>
      <c r="G179" s="213"/>
      <c r="H179" s="217">
        <v>601</v>
      </c>
      <c r="I179" s="213"/>
      <c r="J179" s="213"/>
      <c r="K179" s="213"/>
      <c r="L179" s="159"/>
      <c r="M179" s="161"/>
      <c r="N179" s="162"/>
      <c r="O179" s="162"/>
      <c r="P179" s="162"/>
      <c r="Q179" s="162"/>
      <c r="R179" s="162"/>
      <c r="S179" s="162"/>
      <c r="T179" s="163"/>
      <c r="AT179" s="160"/>
      <c r="AU179" s="160"/>
      <c r="AY179" s="160"/>
    </row>
    <row r="180" spans="2:65" s="11" customFormat="1">
      <c r="B180" s="159"/>
      <c r="C180" s="223">
        <v>50</v>
      </c>
      <c r="D180" s="223" t="s">
        <v>130</v>
      </c>
      <c r="E180" s="186" t="s">
        <v>623</v>
      </c>
      <c r="F180" s="254" t="s">
        <v>546</v>
      </c>
      <c r="G180" s="224" t="s">
        <v>118</v>
      </c>
      <c r="H180" s="225">
        <v>661.1</v>
      </c>
      <c r="I180" s="234">
        <v>0</v>
      </c>
      <c r="J180" s="234">
        <f>ROUND(I180*H180,2)</f>
        <v>0</v>
      </c>
      <c r="K180" s="254"/>
      <c r="L180" s="159"/>
      <c r="M180" s="161"/>
      <c r="N180" s="162"/>
      <c r="O180" s="162"/>
      <c r="P180" s="162"/>
      <c r="Q180" s="162"/>
      <c r="R180" s="162"/>
      <c r="S180" s="162"/>
      <c r="T180" s="163"/>
      <c r="AT180" s="160"/>
      <c r="AU180" s="160"/>
      <c r="AY180" s="160"/>
    </row>
    <row r="181" spans="2:65" s="11" customFormat="1">
      <c r="B181" s="159"/>
      <c r="C181" s="213"/>
      <c r="D181" s="214" t="s">
        <v>117</v>
      </c>
      <c r="E181" s="215" t="s">
        <v>5</v>
      </c>
      <c r="F181" s="243" t="s">
        <v>547</v>
      </c>
      <c r="G181" s="213"/>
      <c r="H181" s="217">
        <v>661.1</v>
      </c>
      <c r="I181" s="213"/>
      <c r="J181" s="213"/>
      <c r="K181" s="254"/>
      <c r="L181" s="159"/>
      <c r="M181" s="161"/>
      <c r="N181" s="162"/>
      <c r="O181" s="162"/>
      <c r="P181" s="162"/>
      <c r="Q181" s="162"/>
      <c r="R181" s="162"/>
      <c r="S181" s="162"/>
      <c r="T181" s="163"/>
      <c r="AT181" s="160"/>
      <c r="AU181" s="160"/>
      <c r="AY181" s="160"/>
    </row>
    <row r="182" spans="2:65" s="11" customFormat="1">
      <c r="B182" s="159"/>
      <c r="C182" s="223">
        <v>51</v>
      </c>
      <c r="D182" s="223" t="s">
        <v>130</v>
      </c>
      <c r="E182" s="186" t="s">
        <v>624</v>
      </c>
      <c r="F182" s="254" t="s">
        <v>548</v>
      </c>
      <c r="G182" s="212" t="s">
        <v>118</v>
      </c>
      <c r="H182" s="225">
        <v>460</v>
      </c>
      <c r="I182" s="234">
        <v>0</v>
      </c>
      <c r="J182" s="234">
        <f>ROUND(I182*H182,2)</f>
        <v>0</v>
      </c>
      <c r="K182" s="254"/>
      <c r="L182" s="159"/>
      <c r="M182" s="161"/>
      <c r="N182" s="162"/>
      <c r="O182" s="162"/>
      <c r="P182" s="162"/>
      <c r="Q182" s="162"/>
      <c r="R182" s="162"/>
      <c r="S182" s="162"/>
      <c r="T182" s="163"/>
      <c r="AT182" s="160"/>
      <c r="AU182" s="160"/>
      <c r="AY182" s="160"/>
    </row>
    <row r="183" spans="2:65" s="11" customFormat="1">
      <c r="B183" s="159"/>
      <c r="C183" s="213"/>
      <c r="D183" s="214" t="s">
        <v>117</v>
      </c>
      <c r="E183" s="215" t="s">
        <v>5</v>
      </c>
      <c r="F183" s="216">
        <v>460</v>
      </c>
      <c r="G183" s="213"/>
      <c r="H183" s="217">
        <v>460</v>
      </c>
      <c r="I183" s="213"/>
      <c r="J183" s="213"/>
      <c r="K183" s="213"/>
      <c r="L183" s="159"/>
      <c r="M183" s="161"/>
      <c r="N183" s="162"/>
      <c r="O183" s="162"/>
      <c r="P183" s="162"/>
      <c r="Q183" s="162"/>
      <c r="R183" s="162"/>
      <c r="S183" s="162"/>
      <c r="T183" s="163"/>
      <c r="AT183" s="160"/>
      <c r="AU183" s="160"/>
      <c r="AY183" s="160"/>
    </row>
    <row r="184" spans="2:65" s="11" customFormat="1" ht="54">
      <c r="B184" s="159"/>
      <c r="C184" s="211">
        <v>52</v>
      </c>
      <c r="D184" s="211" t="s">
        <v>114</v>
      </c>
      <c r="E184" s="182" t="s">
        <v>264</v>
      </c>
      <c r="F184" s="252" t="s">
        <v>265</v>
      </c>
      <c r="G184" s="212" t="s">
        <v>118</v>
      </c>
      <c r="H184" s="183">
        <v>293</v>
      </c>
      <c r="I184" s="228">
        <v>0</v>
      </c>
      <c r="J184" s="228">
        <f>ROUND(I184*H184,2)</f>
        <v>0</v>
      </c>
      <c r="K184" s="252" t="s">
        <v>221</v>
      </c>
      <c r="L184" s="159"/>
      <c r="M184" s="161"/>
      <c r="N184" s="162"/>
      <c r="O184" s="162"/>
      <c r="P184" s="162"/>
      <c r="Q184" s="162"/>
      <c r="R184" s="162"/>
      <c r="S184" s="162"/>
      <c r="T184" s="163"/>
      <c r="AT184" s="160"/>
      <c r="AU184" s="160"/>
      <c r="AY184" s="160"/>
    </row>
    <row r="185" spans="2:65" s="10" customFormat="1" ht="13.5" customHeight="1">
      <c r="B185" s="137"/>
      <c r="C185" s="213"/>
      <c r="D185" s="214" t="s">
        <v>117</v>
      </c>
      <c r="E185" s="215" t="s">
        <v>5</v>
      </c>
      <c r="F185" s="216" t="s">
        <v>524</v>
      </c>
      <c r="G185" s="213"/>
      <c r="H185" s="217">
        <v>293</v>
      </c>
      <c r="I185" s="213"/>
      <c r="J185" s="213"/>
      <c r="K185" s="213"/>
      <c r="L185" s="137"/>
      <c r="M185" s="141"/>
      <c r="N185" s="142"/>
      <c r="O185" s="142"/>
      <c r="P185" s="143">
        <f>SUM(P190:P234)</f>
        <v>2.0598000000000001</v>
      </c>
      <c r="Q185" s="142"/>
      <c r="R185" s="143">
        <f>SUM(R190:R234)</f>
        <v>0</v>
      </c>
      <c r="S185" s="142"/>
      <c r="T185" s="144">
        <f>SUM(T190:T234)</f>
        <v>0</v>
      </c>
      <c r="AR185" s="138" t="s">
        <v>72</v>
      </c>
      <c r="AT185" s="145" t="s">
        <v>65</v>
      </c>
      <c r="AU185" s="145" t="s">
        <v>72</v>
      </c>
      <c r="AY185" s="138" t="s">
        <v>112</v>
      </c>
      <c r="BK185" s="146">
        <f>SUM(BK190:BK234)</f>
        <v>0</v>
      </c>
    </row>
    <row r="186" spans="2:65" s="10" customFormat="1" ht="13.5" customHeight="1">
      <c r="B186" s="137"/>
      <c r="C186" s="223">
        <v>53</v>
      </c>
      <c r="D186" s="223" t="s">
        <v>130</v>
      </c>
      <c r="E186" s="186" t="s">
        <v>266</v>
      </c>
      <c r="F186" s="254" t="s">
        <v>267</v>
      </c>
      <c r="G186" s="224" t="s">
        <v>118</v>
      </c>
      <c r="H186" s="225">
        <v>149.6</v>
      </c>
      <c r="I186" s="234">
        <v>0</v>
      </c>
      <c r="J186" s="234">
        <f>ROUND(I186*H186,2)</f>
        <v>0</v>
      </c>
      <c r="K186" s="254" t="s">
        <v>221</v>
      </c>
      <c r="L186" s="137"/>
      <c r="M186" s="141"/>
      <c r="N186" s="142"/>
      <c r="O186" s="142"/>
      <c r="P186" s="143"/>
      <c r="Q186" s="142"/>
      <c r="R186" s="143"/>
      <c r="S186" s="142"/>
      <c r="T186" s="144"/>
      <c r="AR186" s="138"/>
      <c r="AT186" s="145"/>
      <c r="AU186" s="145"/>
      <c r="AY186" s="138"/>
      <c r="BK186" s="146"/>
    </row>
    <row r="187" spans="2:65" s="10" customFormat="1" ht="13.5" customHeight="1">
      <c r="B187" s="137"/>
      <c r="C187" s="213"/>
      <c r="D187" s="214" t="s">
        <v>117</v>
      </c>
      <c r="E187" s="215" t="s">
        <v>5</v>
      </c>
      <c r="F187" s="216" t="s">
        <v>521</v>
      </c>
      <c r="G187" s="213"/>
      <c r="H187" s="217">
        <v>149.6</v>
      </c>
      <c r="I187" s="213"/>
      <c r="J187" s="213"/>
      <c r="K187" s="213"/>
      <c r="L187" s="137"/>
      <c r="M187" s="141"/>
      <c r="N187" s="142"/>
      <c r="O187" s="142"/>
      <c r="P187" s="143"/>
      <c r="Q187" s="142"/>
      <c r="R187" s="143"/>
      <c r="S187" s="142"/>
      <c r="T187" s="144"/>
      <c r="AR187" s="138"/>
      <c r="AT187" s="145"/>
      <c r="AU187" s="145"/>
      <c r="AY187" s="138"/>
      <c r="BK187" s="146"/>
    </row>
    <row r="188" spans="2:65" s="10" customFormat="1" ht="13.5" customHeight="1">
      <c r="B188" s="137"/>
      <c r="C188" s="223">
        <v>54</v>
      </c>
      <c r="D188" s="223" t="s">
        <v>130</v>
      </c>
      <c r="E188" s="186" t="s">
        <v>627</v>
      </c>
      <c r="F188" s="254" t="s">
        <v>628</v>
      </c>
      <c r="G188" s="224" t="s">
        <v>118</v>
      </c>
      <c r="H188" s="225">
        <v>146.30000000000001</v>
      </c>
      <c r="I188" s="234">
        <v>0</v>
      </c>
      <c r="J188" s="234">
        <f>ROUND(I188*H188,2)</f>
        <v>0</v>
      </c>
      <c r="K188" s="254" t="s">
        <v>221</v>
      </c>
      <c r="L188" s="137"/>
      <c r="M188" s="141"/>
      <c r="N188" s="142"/>
      <c r="O188" s="142"/>
      <c r="P188" s="143"/>
      <c r="Q188" s="142"/>
      <c r="R188" s="143"/>
      <c r="S188" s="142"/>
      <c r="T188" s="144"/>
      <c r="AR188" s="138"/>
      <c r="AT188" s="145"/>
      <c r="AU188" s="145"/>
      <c r="AY188" s="138"/>
      <c r="BK188" s="146"/>
    </row>
    <row r="189" spans="2:65" s="10" customFormat="1" ht="13.5" customHeight="1">
      <c r="B189" s="137"/>
      <c r="C189" s="213"/>
      <c r="D189" s="214" t="s">
        <v>117</v>
      </c>
      <c r="E189" s="215" t="s">
        <v>5</v>
      </c>
      <c r="F189" s="216" t="s">
        <v>523</v>
      </c>
      <c r="G189" s="213"/>
      <c r="H189" s="217">
        <v>146.30000000000001</v>
      </c>
      <c r="I189" s="213"/>
      <c r="J189" s="213"/>
      <c r="K189" s="213"/>
      <c r="L189" s="137"/>
      <c r="M189" s="141"/>
      <c r="N189" s="142"/>
      <c r="O189" s="142"/>
      <c r="P189" s="143"/>
      <c r="Q189" s="142"/>
      <c r="R189" s="143"/>
      <c r="S189" s="142"/>
      <c r="T189" s="144"/>
      <c r="AR189" s="138"/>
      <c r="AT189" s="145"/>
      <c r="AU189" s="145"/>
      <c r="AY189" s="138"/>
      <c r="BK189" s="146"/>
    </row>
    <row r="190" spans="2:65" s="1" customFormat="1" ht="14.25" customHeight="1">
      <c r="B190" s="147"/>
      <c r="C190" s="223">
        <v>55</v>
      </c>
      <c r="D190" s="223" t="s">
        <v>130</v>
      </c>
      <c r="E190" s="186" t="s">
        <v>629</v>
      </c>
      <c r="F190" s="254" t="s">
        <v>630</v>
      </c>
      <c r="G190" s="224" t="s">
        <v>118</v>
      </c>
      <c r="H190" s="225">
        <v>15.4</v>
      </c>
      <c r="I190" s="234">
        <v>0</v>
      </c>
      <c r="J190" s="234">
        <f>ROUND(I190*H190,2)</f>
        <v>0</v>
      </c>
      <c r="K190" s="254" t="s">
        <v>221</v>
      </c>
      <c r="L190" s="36"/>
      <c r="M190" s="154" t="s">
        <v>5</v>
      </c>
      <c r="N190" s="155" t="s">
        <v>37</v>
      </c>
      <c r="O190" s="156">
        <v>0.03</v>
      </c>
      <c r="P190" s="156">
        <f>O190*H190</f>
        <v>0.46199999999999997</v>
      </c>
      <c r="Q190" s="156">
        <v>0</v>
      </c>
      <c r="R190" s="156">
        <f>Q190*H190</f>
        <v>0</v>
      </c>
      <c r="S190" s="156">
        <v>0</v>
      </c>
      <c r="T190" s="157">
        <f>S190*H190</f>
        <v>0</v>
      </c>
      <c r="AR190" s="21" t="s">
        <v>116</v>
      </c>
      <c r="AT190" s="21" t="s">
        <v>114</v>
      </c>
      <c r="AU190" s="21" t="s">
        <v>74</v>
      </c>
      <c r="AY190" s="21" t="s">
        <v>112</v>
      </c>
      <c r="BE190" s="158">
        <f>IF(N190="základní",J190,0)</f>
        <v>0</v>
      </c>
      <c r="BF190" s="158">
        <f>IF(N190="snížená",J190,0)</f>
        <v>0</v>
      </c>
      <c r="BG190" s="158">
        <f>IF(N190="zákl. přenesená",J190,0)</f>
        <v>0</v>
      </c>
      <c r="BH190" s="158">
        <f>IF(N190="sníž. přenesená",J190,0)</f>
        <v>0</v>
      </c>
      <c r="BI190" s="158">
        <f>IF(N190="nulová",J190,0)</f>
        <v>0</v>
      </c>
      <c r="BJ190" s="21" t="s">
        <v>72</v>
      </c>
      <c r="BK190" s="158">
        <f>ROUND(I190*H190,2)</f>
        <v>0</v>
      </c>
      <c r="BL190" s="21" t="s">
        <v>116</v>
      </c>
      <c r="BM190" s="21" t="s">
        <v>166</v>
      </c>
    </row>
    <row r="191" spans="2:65" s="11" customFormat="1">
      <c r="B191" s="159"/>
      <c r="C191" s="213"/>
      <c r="D191" s="214" t="s">
        <v>117</v>
      </c>
      <c r="E191" s="215" t="s">
        <v>5</v>
      </c>
      <c r="F191" s="216" t="s">
        <v>520</v>
      </c>
      <c r="G191" s="213"/>
      <c r="H191" s="217">
        <v>15.4</v>
      </c>
      <c r="I191" s="213"/>
      <c r="J191" s="213"/>
      <c r="K191" s="213"/>
      <c r="L191" s="159"/>
      <c r="M191" s="161"/>
      <c r="N191" s="162"/>
      <c r="O191" s="162"/>
      <c r="P191" s="162"/>
      <c r="Q191" s="162"/>
      <c r="R191" s="162"/>
      <c r="S191" s="162"/>
      <c r="T191" s="163"/>
      <c r="AT191" s="160" t="s">
        <v>117</v>
      </c>
      <c r="AU191" s="160" t="s">
        <v>74</v>
      </c>
      <c r="AV191" s="11" t="s">
        <v>74</v>
      </c>
      <c r="AW191" s="11" t="s">
        <v>30</v>
      </c>
      <c r="AX191" s="11" t="s">
        <v>72</v>
      </c>
      <c r="AY191" s="160" t="s">
        <v>112</v>
      </c>
    </row>
    <row r="192" spans="2:65" s="11" customFormat="1">
      <c r="B192" s="159"/>
      <c r="C192" s="223">
        <v>56</v>
      </c>
      <c r="D192" s="223" t="s">
        <v>130</v>
      </c>
      <c r="E192" s="186" t="s">
        <v>631</v>
      </c>
      <c r="F192" s="254" t="s">
        <v>632</v>
      </c>
      <c r="G192" s="224" t="s">
        <v>118</v>
      </c>
      <c r="H192" s="225">
        <v>11.1</v>
      </c>
      <c r="I192" s="234">
        <v>0</v>
      </c>
      <c r="J192" s="234">
        <f>ROUND(I192*H192,2)</f>
        <v>0</v>
      </c>
      <c r="K192" s="254" t="s">
        <v>221</v>
      </c>
      <c r="L192" s="159"/>
      <c r="M192" s="161"/>
      <c r="N192" s="162"/>
      <c r="O192" s="162"/>
      <c r="P192" s="162"/>
      <c r="Q192" s="162"/>
      <c r="R192" s="162"/>
      <c r="S192" s="162"/>
      <c r="T192" s="163"/>
      <c r="AT192" s="160"/>
      <c r="AU192" s="160"/>
      <c r="AY192" s="160"/>
    </row>
    <row r="193" spans="2:65" s="11" customFormat="1">
      <c r="B193" s="159"/>
      <c r="C193" s="213"/>
      <c r="D193" s="214" t="s">
        <v>117</v>
      </c>
      <c r="E193" s="215" t="s">
        <v>5</v>
      </c>
      <c r="F193" s="216" t="s">
        <v>525</v>
      </c>
      <c r="G193" s="213"/>
      <c r="H193" s="217">
        <v>11.1</v>
      </c>
      <c r="I193" s="213"/>
      <c r="J193" s="213"/>
      <c r="K193" s="213"/>
      <c r="L193" s="159"/>
      <c r="M193" s="161"/>
      <c r="N193" s="162"/>
      <c r="O193" s="162"/>
      <c r="P193" s="162"/>
      <c r="Q193" s="162"/>
      <c r="R193" s="162"/>
      <c r="S193" s="162"/>
      <c r="T193" s="163"/>
      <c r="AT193" s="160"/>
      <c r="AU193" s="160"/>
      <c r="AY193" s="160"/>
    </row>
    <row r="194" spans="2:65" s="1" customFormat="1" ht="54.75" customHeight="1">
      <c r="B194" s="147"/>
      <c r="C194" s="211">
        <v>57</v>
      </c>
      <c r="D194" s="211" t="s">
        <v>114</v>
      </c>
      <c r="E194" s="182" t="s">
        <v>268</v>
      </c>
      <c r="F194" s="252" t="s">
        <v>269</v>
      </c>
      <c r="G194" s="212" t="s">
        <v>118</v>
      </c>
      <c r="H194" s="183">
        <v>24</v>
      </c>
      <c r="I194" s="228">
        <v>0</v>
      </c>
      <c r="J194" s="228">
        <f>ROUND(I194*H194,2)</f>
        <v>0</v>
      </c>
      <c r="K194" s="252" t="s">
        <v>221</v>
      </c>
      <c r="L194" s="36"/>
      <c r="M194" s="154" t="s">
        <v>5</v>
      </c>
      <c r="N194" s="155" t="s">
        <v>37</v>
      </c>
      <c r="O194" s="156">
        <v>2E-3</v>
      </c>
      <c r="P194" s="156">
        <f>O194*H194</f>
        <v>4.8000000000000001E-2</v>
      </c>
      <c r="Q194" s="156">
        <v>0</v>
      </c>
      <c r="R194" s="156">
        <f>Q194*H194</f>
        <v>0</v>
      </c>
      <c r="S194" s="156">
        <v>0</v>
      </c>
      <c r="T194" s="157">
        <f>S194*H194</f>
        <v>0</v>
      </c>
      <c r="AR194" s="21" t="s">
        <v>116</v>
      </c>
      <c r="AT194" s="21" t="s">
        <v>114</v>
      </c>
      <c r="AU194" s="21" t="s">
        <v>74</v>
      </c>
      <c r="AY194" s="21" t="s">
        <v>112</v>
      </c>
      <c r="BE194" s="158">
        <f>IF(N194="základní",J194,0)</f>
        <v>0</v>
      </c>
      <c r="BF194" s="158">
        <f>IF(N194="snížená",J194,0)</f>
        <v>0</v>
      </c>
      <c r="BG194" s="158">
        <f>IF(N194="zákl. přenesená",J194,0)</f>
        <v>0</v>
      </c>
      <c r="BH194" s="158">
        <f>IF(N194="sníž. přenesená",J194,0)</f>
        <v>0</v>
      </c>
      <c r="BI194" s="158">
        <f>IF(N194="nulová",J194,0)</f>
        <v>0</v>
      </c>
      <c r="BJ194" s="21" t="s">
        <v>72</v>
      </c>
      <c r="BK194" s="158">
        <f>ROUND(I194*H194,2)</f>
        <v>0</v>
      </c>
      <c r="BL194" s="21" t="s">
        <v>116</v>
      </c>
      <c r="BM194" s="21" t="s">
        <v>169</v>
      </c>
    </row>
    <row r="195" spans="2:65" s="11" customFormat="1">
      <c r="B195" s="159"/>
      <c r="C195" s="213"/>
      <c r="D195" s="214" t="s">
        <v>117</v>
      </c>
      <c r="E195" s="215" t="s">
        <v>5</v>
      </c>
      <c r="F195" s="216">
        <v>24</v>
      </c>
      <c r="G195" s="213"/>
      <c r="H195" s="217">
        <v>24</v>
      </c>
      <c r="I195" s="213"/>
      <c r="J195" s="213"/>
      <c r="K195" s="213"/>
      <c r="L195" s="159"/>
      <c r="M195" s="161"/>
      <c r="N195" s="162"/>
      <c r="O195" s="162"/>
      <c r="P195" s="162"/>
      <c r="Q195" s="162"/>
      <c r="R195" s="162"/>
      <c r="S195" s="162"/>
      <c r="T195" s="163"/>
      <c r="AT195" s="160" t="s">
        <v>117</v>
      </c>
      <c r="AU195" s="160" t="s">
        <v>74</v>
      </c>
      <c r="AV195" s="11" t="s">
        <v>74</v>
      </c>
      <c r="AW195" s="11" t="s">
        <v>30</v>
      </c>
      <c r="AX195" s="11" t="s">
        <v>72</v>
      </c>
      <c r="AY195" s="160" t="s">
        <v>112</v>
      </c>
    </row>
    <row r="196" spans="2:65" s="11" customFormat="1">
      <c r="B196" s="159"/>
      <c r="C196" s="223">
        <v>58</v>
      </c>
      <c r="D196" s="223" t="s">
        <v>130</v>
      </c>
      <c r="E196" s="186" t="s">
        <v>270</v>
      </c>
      <c r="F196" s="254" t="s">
        <v>271</v>
      </c>
      <c r="G196" s="224" t="s">
        <v>118</v>
      </c>
      <c r="H196" s="225">
        <v>26.4</v>
      </c>
      <c r="I196" s="234">
        <v>0</v>
      </c>
      <c r="J196" s="234">
        <f>ROUND(I196*H196,2)</f>
        <v>0</v>
      </c>
      <c r="K196" s="254" t="s">
        <v>221</v>
      </c>
      <c r="L196" s="159"/>
      <c r="M196" s="161"/>
      <c r="N196" s="162"/>
      <c r="O196" s="162"/>
      <c r="P196" s="162"/>
      <c r="Q196" s="162"/>
      <c r="R196" s="162"/>
      <c r="S196" s="162"/>
      <c r="T196" s="163"/>
      <c r="AT196" s="160" t="s">
        <v>117</v>
      </c>
      <c r="AU196" s="160" t="s">
        <v>74</v>
      </c>
      <c r="AV196" s="11" t="s">
        <v>74</v>
      </c>
      <c r="AW196" s="11" t="s">
        <v>6</v>
      </c>
      <c r="AX196" s="11" t="s">
        <v>72</v>
      </c>
      <c r="AY196" s="160" t="s">
        <v>112</v>
      </c>
    </row>
    <row r="197" spans="2:65" s="1" customFormat="1" ht="14.25" customHeight="1">
      <c r="B197" s="147"/>
      <c r="C197" s="213"/>
      <c r="D197" s="214" t="s">
        <v>117</v>
      </c>
      <c r="E197" s="215" t="s">
        <v>5</v>
      </c>
      <c r="F197" s="216" t="s">
        <v>516</v>
      </c>
      <c r="G197" s="213"/>
      <c r="H197" s="217">
        <v>26.4</v>
      </c>
      <c r="I197" s="213"/>
      <c r="J197" s="213"/>
      <c r="K197" s="213"/>
      <c r="L197" s="36"/>
      <c r="M197" s="154" t="s">
        <v>5</v>
      </c>
      <c r="N197" s="155" t="s">
        <v>37</v>
      </c>
      <c r="O197" s="156">
        <v>3.2000000000000001E-2</v>
      </c>
      <c r="P197" s="156">
        <f>O197*H197</f>
        <v>0.8448</v>
      </c>
      <c r="Q197" s="156">
        <v>0</v>
      </c>
      <c r="R197" s="156">
        <f>Q197*H197</f>
        <v>0</v>
      </c>
      <c r="S197" s="156">
        <v>0</v>
      </c>
      <c r="T197" s="157">
        <f>S197*H197</f>
        <v>0</v>
      </c>
      <c r="AR197" s="21" t="s">
        <v>116</v>
      </c>
      <c r="AT197" s="21" t="s">
        <v>114</v>
      </c>
      <c r="AU197" s="21" t="s">
        <v>74</v>
      </c>
      <c r="AY197" s="21" t="s">
        <v>112</v>
      </c>
      <c r="BE197" s="158">
        <f>IF(N197="základní",J197,0)</f>
        <v>0</v>
      </c>
      <c r="BF197" s="158">
        <f>IF(N197="snížená",J197,0)</f>
        <v>0</v>
      </c>
      <c r="BG197" s="158">
        <f>IF(N197="zákl. přenesená",J197,0)</f>
        <v>0</v>
      </c>
      <c r="BH197" s="158">
        <f>IF(N197="sníž. přenesená",J197,0)</f>
        <v>0</v>
      </c>
      <c r="BI197" s="158">
        <f>IF(N197="nulová",J197,0)</f>
        <v>0</v>
      </c>
      <c r="BJ197" s="21" t="s">
        <v>72</v>
      </c>
      <c r="BK197" s="158">
        <f>ROUND(I197*H197,2)</f>
        <v>0</v>
      </c>
      <c r="BL197" s="21" t="s">
        <v>116</v>
      </c>
      <c r="BM197" s="21" t="s">
        <v>172</v>
      </c>
    </row>
    <row r="198" spans="2:65" s="11" customFormat="1" ht="54">
      <c r="B198" s="159"/>
      <c r="C198" s="211">
        <v>59</v>
      </c>
      <c r="D198" s="211" t="s">
        <v>114</v>
      </c>
      <c r="E198" s="182" t="s">
        <v>272</v>
      </c>
      <c r="F198" s="252" t="s">
        <v>273</v>
      </c>
      <c r="G198" s="212" t="s">
        <v>118</v>
      </c>
      <c r="H198" s="183">
        <v>362</v>
      </c>
      <c r="I198" s="228">
        <v>0</v>
      </c>
      <c r="J198" s="228">
        <f>ROUND(I198*H198,2)</f>
        <v>0</v>
      </c>
      <c r="K198" s="252" t="s">
        <v>221</v>
      </c>
      <c r="L198" s="159"/>
      <c r="M198" s="161"/>
      <c r="N198" s="162"/>
      <c r="O198" s="162"/>
      <c r="P198" s="162"/>
      <c r="Q198" s="162"/>
      <c r="R198" s="162"/>
      <c r="S198" s="162"/>
      <c r="T198" s="163"/>
      <c r="AT198" s="160" t="s">
        <v>117</v>
      </c>
      <c r="AU198" s="160" t="s">
        <v>74</v>
      </c>
      <c r="AV198" s="11" t="s">
        <v>74</v>
      </c>
      <c r="AW198" s="11" t="s">
        <v>30</v>
      </c>
      <c r="AX198" s="11" t="s">
        <v>66</v>
      </c>
      <c r="AY198" s="160" t="s">
        <v>112</v>
      </c>
    </row>
    <row r="199" spans="2:65" s="11" customFormat="1">
      <c r="B199" s="159"/>
      <c r="C199" s="213"/>
      <c r="D199" s="214" t="s">
        <v>117</v>
      </c>
      <c r="E199" s="215" t="s">
        <v>5</v>
      </c>
      <c r="F199" s="216">
        <v>362</v>
      </c>
      <c r="G199" s="213"/>
      <c r="H199" s="217">
        <v>362</v>
      </c>
      <c r="I199" s="213"/>
      <c r="J199" s="213"/>
      <c r="K199" s="213"/>
      <c r="L199" s="159"/>
      <c r="M199" s="161"/>
      <c r="N199" s="162"/>
      <c r="O199" s="162"/>
      <c r="P199" s="162"/>
      <c r="Q199" s="162"/>
      <c r="R199" s="162"/>
      <c r="S199" s="162"/>
      <c r="T199" s="163"/>
      <c r="AT199" s="160" t="s">
        <v>117</v>
      </c>
      <c r="AU199" s="160" t="s">
        <v>74</v>
      </c>
      <c r="AV199" s="11" t="s">
        <v>74</v>
      </c>
      <c r="AW199" s="11" t="s">
        <v>30</v>
      </c>
      <c r="AX199" s="11" t="s">
        <v>66</v>
      </c>
      <c r="AY199" s="160" t="s">
        <v>112</v>
      </c>
    </row>
    <row r="200" spans="2:65" s="11" customFormat="1">
      <c r="B200" s="159"/>
      <c r="C200" s="223">
        <v>60</v>
      </c>
      <c r="D200" s="223" t="s">
        <v>130</v>
      </c>
      <c r="E200" s="186" t="s">
        <v>274</v>
      </c>
      <c r="F200" s="254" t="s">
        <v>275</v>
      </c>
      <c r="G200" s="224" t="s">
        <v>118</v>
      </c>
      <c r="H200" s="225">
        <v>398.2</v>
      </c>
      <c r="I200" s="234">
        <v>0</v>
      </c>
      <c r="J200" s="234">
        <f>ROUND(I200*H200,2)</f>
        <v>0</v>
      </c>
      <c r="K200" s="254" t="s">
        <v>221</v>
      </c>
      <c r="L200" s="159"/>
      <c r="M200" s="161"/>
      <c r="N200" s="162"/>
      <c r="O200" s="162"/>
      <c r="P200" s="162"/>
      <c r="Q200" s="162"/>
      <c r="R200" s="162"/>
      <c r="S200" s="162"/>
      <c r="T200" s="163"/>
      <c r="AT200" s="160"/>
      <c r="AU200" s="160"/>
      <c r="AY200" s="160"/>
    </row>
    <row r="201" spans="2:65" s="11" customFormat="1">
      <c r="B201" s="159"/>
      <c r="C201" s="213"/>
      <c r="D201" s="214" t="s">
        <v>117</v>
      </c>
      <c r="E201" s="215" t="s">
        <v>5</v>
      </c>
      <c r="F201" s="216" t="s">
        <v>522</v>
      </c>
      <c r="G201" s="213"/>
      <c r="H201" s="217">
        <v>398.2</v>
      </c>
      <c r="I201" s="213"/>
      <c r="J201" s="213"/>
      <c r="K201" s="213"/>
      <c r="L201" s="159"/>
      <c r="M201" s="161"/>
      <c r="N201" s="162"/>
      <c r="O201" s="162"/>
      <c r="P201" s="162"/>
      <c r="Q201" s="162"/>
      <c r="R201" s="162"/>
      <c r="S201" s="162"/>
      <c r="T201" s="163"/>
      <c r="AT201" s="160"/>
      <c r="AU201" s="160"/>
      <c r="AY201" s="160"/>
    </row>
    <row r="202" spans="2:65" s="11" customFormat="1" ht="54">
      <c r="B202" s="159"/>
      <c r="C202" s="211">
        <v>61</v>
      </c>
      <c r="D202" s="211" t="s">
        <v>114</v>
      </c>
      <c r="E202" s="182" t="s">
        <v>276</v>
      </c>
      <c r="F202" s="252" t="s">
        <v>277</v>
      </c>
      <c r="G202" s="212" t="s">
        <v>118</v>
      </c>
      <c r="H202" s="183">
        <v>235</v>
      </c>
      <c r="I202" s="228">
        <v>0</v>
      </c>
      <c r="J202" s="228">
        <f>ROUND(I202*H202,2)</f>
        <v>0</v>
      </c>
      <c r="K202" s="252" t="s">
        <v>221</v>
      </c>
      <c r="L202" s="159"/>
      <c r="M202" s="161"/>
      <c r="N202" s="162"/>
      <c r="O202" s="162"/>
      <c r="P202" s="162"/>
      <c r="Q202" s="162"/>
      <c r="R202" s="162"/>
      <c r="S202" s="162"/>
      <c r="T202" s="163"/>
      <c r="AT202" s="160" t="s">
        <v>117</v>
      </c>
      <c r="AU202" s="160" t="s">
        <v>74</v>
      </c>
      <c r="AV202" s="11" t="s">
        <v>74</v>
      </c>
      <c r="AW202" s="11" t="s">
        <v>30</v>
      </c>
      <c r="AX202" s="11" t="s">
        <v>66</v>
      </c>
      <c r="AY202" s="160" t="s">
        <v>112</v>
      </c>
    </row>
    <row r="203" spans="2:65" s="1" customFormat="1" ht="13.5" customHeight="1">
      <c r="B203" s="147"/>
      <c r="C203" s="213"/>
      <c r="D203" s="214" t="s">
        <v>117</v>
      </c>
      <c r="E203" s="215" t="s">
        <v>5</v>
      </c>
      <c r="F203" s="216">
        <v>235</v>
      </c>
      <c r="G203" s="213"/>
      <c r="H203" s="217">
        <v>235</v>
      </c>
      <c r="I203" s="213"/>
      <c r="J203" s="213"/>
      <c r="K203" s="213"/>
      <c r="L203" s="36"/>
      <c r="M203" s="154" t="s">
        <v>5</v>
      </c>
      <c r="N203" s="155" t="s">
        <v>37</v>
      </c>
      <c r="O203" s="156">
        <v>3.0000000000000001E-3</v>
      </c>
      <c r="P203" s="156">
        <f>O203*H203</f>
        <v>0.70499999999999996</v>
      </c>
      <c r="Q203" s="156">
        <v>0</v>
      </c>
      <c r="R203" s="156">
        <f>Q203*H203</f>
        <v>0</v>
      </c>
      <c r="S203" s="156">
        <v>0</v>
      </c>
      <c r="T203" s="157">
        <f>S203*H203</f>
        <v>0</v>
      </c>
      <c r="AR203" s="21" t="s">
        <v>116</v>
      </c>
      <c r="AT203" s="21" t="s">
        <v>114</v>
      </c>
      <c r="AU203" s="21" t="s">
        <v>74</v>
      </c>
      <c r="AY203" s="21" t="s">
        <v>112</v>
      </c>
      <c r="BE203" s="158">
        <f>IF(N203="základní",J203,0)</f>
        <v>0</v>
      </c>
      <c r="BF203" s="158">
        <f>IF(N203="snížená",J203,0)</f>
        <v>0</v>
      </c>
      <c r="BG203" s="158">
        <f>IF(N203="zákl. přenesená",J203,0)</f>
        <v>0</v>
      </c>
      <c r="BH203" s="158">
        <f>IF(N203="sníž. přenesená",J203,0)</f>
        <v>0</v>
      </c>
      <c r="BI203" s="158">
        <f>IF(N203="nulová",J203,0)</f>
        <v>0</v>
      </c>
      <c r="BJ203" s="21" t="s">
        <v>72</v>
      </c>
      <c r="BK203" s="158">
        <f>ROUND(I203*H203,2)</f>
        <v>0</v>
      </c>
      <c r="BL203" s="21" t="s">
        <v>116</v>
      </c>
      <c r="BM203" s="21" t="s">
        <v>174</v>
      </c>
    </row>
    <row r="204" spans="2:65" s="11" customFormat="1">
      <c r="B204" s="159"/>
      <c r="C204" s="223">
        <v>62</v>
      </c>
      <c r="D204" s="223" t="s">
        <v>130</v>
      </c>
      <c r="E204" s="227" t="s">
        <v>278</v>
      </c>
      <c r="F204" s="254" t="s">
        <v>279</v>
      </c>
      <c r="G204" s="224" t="s">
        <v>118</v>
      </c>
      <c r="H204" s="225">
        <v>258.5</v>
      </c>
      <c r="I204" s="234">
        <v>0</v>
      </c>
      <c r="J204" s="234">
        <f t="shared" ref="J204" si="26">ROUND(I204*H204,2)</f>
        <v>0</v>
      </c>
      <c r="K204" s="254" t="s">
        <v>221</v>
      </c>
      <c r="L204" s="159"/>
      <c r="M204" s="161"/>
      <c r="N204" s="162"/>
      <c r="O204" s="162"/>
      <c r="P204" s="162"/>
      <c r="Q204" s="162"/>
      <c r="R204" s="162"/>
      <c r="S204" s="162"/>
      <c r="T204" s="163"/>
      <c r="AT204" s="160" t="s">
        <v>117</v>
      </c>
      <c r="AU204" s="160" t="s">
        <v>74</v>
      </c>
      <c r="AV204" s="11" t="s">
        <v>74</v>
      </c>
      <c r="AW204" s="11" t="s">
        <v>30</v>
      </c>
      <c r="AX204" s="11" t="s">
        <v>66</v>
      </c>
      <c r="AY204" s="160" t="s">
        <v>112</v>
      </c>
    </row>
    <row r="205" spans="2:65" s="11" customFormat="1">
      <c r="B205" s="159"/>
      <c r="C205" s="213"/>
      <c r="D205" s="214" t="s">
        <v>117</v>
      </c>
      <c r="E205" s="215" t="s">
        <v>5</v>
      </c>
      <c r="F205" s="216" t="s">
        <v>512</v>
      </c>
      <c r="G205" s="213"/>
      <c r="H205" s="217">
        <v>258.5</v>
      </c>
      <c r="I205" s="213"/>
      <c r="J205" s="213"/>
      <c r="K205" s="213"/>
      <c r="L205" s="159"/>
      <c r="M205" s="161"/>
      <c r="N205" s="162"/>
      <c r="O205" s="162"/>
      <c r="P205" s="162"/>
      <c r="Q205" s="162"/>
      <c r="R205" s="162"/>
      <c r="S205" s="162"/>
      <c r="T205" s="163"/>
      <c r="AT205" s="160" t="s">
        <v>117</v>
      </c>
      <c r="AU205" s="160" t="s">
        <v>74</v>
      </c>
      <c r="AV205" s="11" t="s">
        <v>74</v>
      </c>
      <c r="AW205" s="11" t="s">
        <v>30</v>
      </c>
      <c r="AX205" s="11" t="s">
        <v>66</v>
      </c>
      <c r="AY205" s="160" t="s">
        <v>112</v>
      </c>
    </row>
    <row r="206" spans="2:65" s="11" customFormat="1">
      <c r="B206" s="159"/>
      <c r="C206" s="211">
        <v>63</v>
      </c>
      <c r="D206" s="211" t="s">
        <v>114</v>
      </c>
      <c r="E206" s="182" t="s">
        <v>620</v>
      </c>
      <c r="F206" s="252" t="s">
        <v>549</v>
      </c>
      <c r="G206" s="212" t="s">
        <v>118</v>
      </c>
      <c r="H206" s="183">
        <v>5</v>
      </c>
      <c r="I206" s="228">
        <v>0</v>
      </c>
      <c r="J206" s="228">
        <f>ROUND(I206*H206,2)</f>
        <v>0</v>
      </c>
      <c r="K206" s="252"/>
      <c r="L206" s="159"/>
      <c r="M206" s="161"/>
      <c r="N206" s="162"/>
      <c r="O206" s="162"/>
      <c r="P206" s="162"/>
      <c r="Q206" s="162"/>
      <c r="R206" s="162"/>
      <c r="S206" s="162"/>
      <c r="T206" s="163"/>
      <c r="AT206" s="160"/>
      <c r="AU206" s="160"/>
      <c r="AY206" s="160"/>
    </row>
    <row r="207" spans="2:65" s="11" customFormat="1">
      <c r="B207" s="159"/>
      <c r="C207" s="213"/>
      <c r="D207" s="214" t="s">
        <v>117</v>
      </c>
      <c r="E207" s="215" t="s">
        <v>5</v>
      </c>
      <c r="F207" s="216">
        <v>5</v>
      </c>
      <c r="G207" s="213"/>
      <c r="H207" s="217">
        <v>5</v>
      </c>
      <c r="I207" s="213"/>
      <c r="J207" s="213"/>
      <c r="K207" s="213"/>
      <c r="L207" s="159"/>
      <c r="M207" s="161"/>
      <c r="N207" s="162"/>
      <c r="O207" s="162"/>
      <c r="P207" s="162"/>
      <c r="Q207" s="162"/>
      <c r="R207" s="162"/>
      <c r="S207" s="162"/>
      <c r="T207" s="163"/>
      <c r="AT207" s="160"/>
      <c r="AU207" s="160"/>
      <c r="AY207" s="160"/>
    </row>
    <row r="208" spans="2:65" s="11" customFormat="1">
      <c r="B208" s="159"/>
      <c r="C208" s="223">
        <v>64</v>
      </c>
      <c r="D208" s="223" t="s">
        <v>130</v>
      </c>
      <c r="E208" s="186" t="s">
        <v>633</v>
      </c>
      <c r="F208" s="254" t="s">
        <v>550</v>
      </c>
      <c r="G208" s="224" t="s">
        <v>118</v>
      </c>
      <c r="H208" s="225">
        <v>5.5</v>
      </c>
      <c r="I208" s="234">
        <v>0</v>
      </c>
      <c r="J208" s="234">
        <f t="shared" ref="J208" si="27">ROUND(I208*H208,2)</f>
        <v>0</v>
      </c>
      <c r="K208" s="254"/>
      <c r="L208" s="159"/>
      <c r="M208" s="161"/>
      <c r="N208" s="162"/>
      <c r="O208" s="162"/>
      <c r="P208" s="162"/>
      <c r="Q208" s="162"/>
      <c r="R208" s="162"/>
      <c r="S208" s="162"/>
      <c r="T208" s="163"/>
      <c r="AT208" s="160"/>
      <c r="AU208" s="160"/>
      <c r="AY208" s="160"/>
    </row>
    <row r="209" spans="2:51" s="11" customFormat="1">
      <c r="B209" s="159"/>
      <c r="C209" s="213"/>
      <c r="D209" s="214" t="s">
        <v>117</v>
      </c>
      <c r="E209" s="215" t="s">
        <v>5</v>
      </c>
      <c r="F209" s="243" t="s">
        <v>551</v>
      </c>
      <c r="G209" s="213"/>
      <c r="H209" s="217">
        <v>5.5</v>
      </c>
      <c r="I209" s="213"/>
      <c r="J209" s="213"/>
      <c r="K209" s="213"/>
      <c r="L209" s="159"/>
      <c r="M209" s="161"/>
      <c r="N209" s="162"/>
      <c r="O209" s="162"/>
      <c r="P209" s="162"/>
      <c r="Q209" s="162"/>
      <c r="R209" s="162"/>
      <c r="S209" s="162"/>
      <c r="T209" s="163"/>
      <c r="AT209" s="160"/>
      <c r="AU209" s="160"/>
      <c r="AY209" s="160"/>
    </row>
    <row r="210" spans="2:51" s="11" customFormat="1">
      <c r="B210" s="159"/>
      <c r="C210" s="211">
        <v>65</v>
      </c>
      <c r="D210" s="211" t="s">
        <v>114</v>
      </c>
      <c r="E210" s="182" t="s">
        <v>634</v>
      </c>
      <c r="F210" s="252" t="s">
        <v>552</v>
      </c>
      <c r="G210" s="219" t="s">
        <v>191</v>
      </c>
      <c r="H210" s="183">
        <v>1</v>
      </c>
      <c r="I210" s="228">
        <v>0</v>
      </c>
      <c r="J210" s="228">
        <f>ROUND(I210*H210,2)</f>
        <v>0</v>
      </c>
      <c r="K210" s="252"/>
      <c r="L210" s="159"/>
      <c r="M210" s="161"/>
      <c r="N210" s="162"/>
      <c r="O210" s="162"/>
      <c r="P210" s="162"/>
      <c r="Q210" s="162"/>
      <c r="R210" s="162"/>
      <c r="S210" s="162"/>
      <c r="T210" s="163"/>
      <c r="AT210" s="160"/>
      <c r="AU210" s="160"/>
      <c r="AY210" s="160"/>
    </row>
    <row r="211" spans="2:51" s="11" customFormat="1">
      <c r="B211" s="159"/>
      <c r="C211" s="211">
        <v>66</v>
      </c>
      <c r="D211" s="211" t="s">
        <v>114</v>
      </c>
      <c r="E211" s="182" t="s">
        <v>636</v>
      </c>
      <c r="F211" s="252" t="s">
        <v>553</v>
      </c>
      <c r="G211" s="212" t="s">
        <v>118</v>
      </c>
      <c r="H211" s="183">
        <v>267</v>
      </c>
      <c r="I211" s="228">
        <v>0</v>
      </c>
      <c r="J211" s="228">
        <f>ROUND(I211*H211,2)</f>
        <v>0</v>
      </c>
      <c r="K211" s="252"/>
      <c r="L211" s="159"/>
      <c r="M211" s="161"/>
      <c r="N211" s="162"/>
      <c r="O211" s="162"/>
      <c r="P211" s="162"/>
      <c r="Q211" s="162"/>
      <c r="R211" s="162"/>
      <c r="S211" s="162"/>
      <c r="T211" s="163"/>
      <c r="AT211" s="160"/>
      <c r="AU211" s="160"/>
      <c r="AY211" s="160"/>
    </row>
    <row r="212" spans="2:51" s="11" customFormat="1">
      <c r="B212" s="159"/>
      <c r="C212" s="213"/>
      <c r="D212" s="214" t="s">
        <v>117</v>
      </c>
      <c r="E212" s="215" t="s">
        <v>5</v>
      </c>
      <c r="F212" s="243">
        <v>267</v>
      </c>
      <c r="G212" s="213"/>
      <c r="H212" s="217">
        <v>267</v>
      </c>
      <c r="I212" s="213"/>
      <c r="J212" s="213"/>
      <c r="K212" s="213"/>
      <c r="L212" s="159"/>
      <c r="M212" s="161"/>
      <c r="N212" s="162"/>
      <c r="O212" s="162"/>
      <c r="P212" s="162"/>
      <c r="Q212" s="162"/>
      <c r="R212" s="162"/>
      <c r="S212" s="162"/>
      <c r="T212" s="163"/>
      <c r="AT212" s="160"/>
      <c r="AU212" s="160"/>
      <c r="AY212" s="160"/>
    </row>
    <row r="213" spans="2:51" s="11" customFormat="1">
      <c r="B213" s="159"/>
      <c r="C213" s="223">
        <v>67</v>
      </c>
      <c r="D213" s="223" t="s">
        <v>130</v>
      </c>
      <c r="E213" s="186" t="s">
        <v>635</v>
      </c>
      <c r="F213" s="254" t="s">
        <v>554</v>
      </c>
      <c r="G213" s="224" t="s">
        <v>118</v>
      </c>
      <c r="H213" s="225">
        <v>293.7</v>
      </c>
      <c r="I213" s="234">
        <v>0</v>
      </c>
      <c r="J213" s="234">
        <f t="shared" ref="J213" si="28">ROUND(I213*H213,2)</f>
        <v>0</v>
      </c>
      <c r="K213" s="254"/>
      <c r="L213" s="159"/>
      <c r="M213" s="161"/>
      <c r="N213" s="162"/>
      <c r="O213" s="162"/>
      <c r="P213" s="162"/>
      <c r="Q213" s="162"/>
      <c r="R213" s="162"/>
      <c r="S213" s="162"/>
      <c r="T213" s="163"/>
      <c r="AT213" s="160"/>
      <c r="AU213" s="160"/>
      <c r="AY213" s="160"/>
    </row>
    <row r="214" spans="2:51" s="11" customFormat="1">
      <c r="B214" s="159"/>
      <c r="C214" s="213"/>
      <c r="D214" s="214" t="s">
        <v>117</v>
      </c>
      <c r="E214" s="215" t="s">
        <v>5</v>
      </c>
      <c r="F214" s="243" t="s">
        <v>555</v>
      </c>
      <c r="G214" s="213"/>
      <c r="H214" s="217">
        <v>293.7</v>
      </c>
      <c r="I214" s="213"/>
      <c r="J214" s="213"/>
      <c r="K214" s="254"/>
      <c r="L214" s="159"/>
      <c r="M214" s="161"/>
      <c r="N214" s="162"/>
      <c r="O214" s="162"/>
      <c r="P214" s="162"/>
      <c r="Q214" s="162"/>
      <c r="R214" s="162"/>
      <c r="S214" s="162"/>
      <c r="T214" s="163"/>
      <c r="AT214" s="160"/>
      <c r="AU214" s="160"/>
      <c r="AY214" s="160"/>
    </row>
    <row r="215" spans="2:51" s="11" customFormat="1">
      <c r="B215" s="159"/>
      <c r="C215" s="211">
        <v>68</v>
      </c>
      <c r="D215" s="211" t="s">
        <v>114</v>
      </c>
      <c r="E215" s="182" t="s">
        <v>637</v>
      </c>
      <c r="F215" s="252" t="s">
        <v>556</v>
      </c>
      <c r="G215" s="219" t="s">
        <v>557</v>
      </c>
      <c r="H215" s="183">
        <v>2</v>
      </c>
      <c r="I215" s="228">
        <v>0</v>
      </c>
      <c r="J215" s="228">
        <f>ROUND(I215*H215,2)</f>
        <v>0</v>
      </c>
      <c r="K215" s="254"/>
      <c r="L215" s="159"/>
      <c r="M215" s="161"/>
      <c r="N215" s="162"/>
      <c r="O215" s="162"/>
      <c r="P215" s="162"/>
      <c r="Q215" s="162"/>
      <c r="R215" s="162"/>
      <c r="S215" s="162"/>
      <c r="T215" s="163"/>
      <c r="AT215" s="160"/>
      <c r="AU215" s="160"/>
      <c r="AY215" s="160"/>
    </row>
    <row r="216" spans="2:51" s="11" customFormat="1">
      <c r="B216" s="159"/>
      <c r="C216" s="213"/>
      <c r="D216" s="214" t="s">
        <v>117</v>
      </c>
      <c r="E216" s="215" t="s">
        <v>5</v>
      </c>
      <c r="F216" s="243">
        <v>2</v>
      </c>
      <c r="G216" s="213"/>
      <c r="H216" s="217">
        <v>2</v>
      </c>
      <c r="I216" s="213"/>
      <c r="J216" s="213"/>
      <c r="K216" s="254"/>
      <c r="L216" s="159"/>
      <c r="M216" s="161"/>
      <c r="N216" s="162"/>
      <c r="O216" s="162"/>
      <c r="P216" s="162"/>
      <c r="Q216" s="162"/>
      <c r="R216" s="162"/>
      <c r="S216" s="162"/>
      <c r="T216" s="163"/>
      <c r="AT216" s="160"/>
      <c r="AU216" s="160"/>
      <c r="AY216" s="160"/>
    </row>
    <row r="217" spans="2:51" s="11" customFormat="1">
      <c r="B217" s="159"/>
      <c r="C217" s="223">
        <v>69</v>
      </c>
      <c r="D217" s="223" t="s">
        <v>130</v>
      </c>
      <c r="E217" s="186" t="s">
        <v>638</v>
      </c>
      <c r="F217" s="254" t="s">
        <v>558</v>
      </c>
      <c r="G217" s="244" t="s">
        <v>557</v>
      </c>
      <c r="H217" s="225">
        <v>2</v>
      </c>
      <c r="I217" s="234">
        <v>0</v>
      </c>
      <c r="J217" s="234">
        <f t="shared" ref="J217" si="29">ROUND(I217*H217,2)</f>
        <v>0</v>
      </c>
      <c r="K217" s="254"/>
      <c r="L217" s="159"/>
      <c r="M217" s="161"/>
      <c r="N217" s="162"/>
      <c r="O217" s="162"/>
      <c r="P217" s="162"/>
      <c r="Q217" s="162"/>
      <c r="R217" s="162"/>
      <c r="S217" s="162"/>
      <c r="T217" s="163"/>
      <c r="AT217" s="160"/>
      <c r="AU217" s="160"/>
      <c r="AY217" s="160"/>
    </row>
    <row r="218" spans="2:51" s="11" customFormat="1">
      <c r="B218" s="159"/>
      <c r="C218" s="213"/>
      <c r="D218" s="214" t="s">
        <v>117</v>
      </c>
      <c r="E218" s="215" t="s">
        <v>5</v>
      </c>
      <c r="F218" s="243">
        <v>2</v>
      </c>
      <c r="G218" s="213"/>
      <c r="H218" s="217">
        <v>2</v>
      </c>
      <c r="I218" s="213"/>
      <c r="J218" s="213"/>
      <c r="K218" s="213"/>
      <c r="L218" s="159"/>
      <c r="M218" s="161"/>
      <c r="N218" s="162"/>
      <c r="O218" s="162"/>
      <c r="P218" s="162"/>
      <c r="Q218" s="162"/>
      <c r="R218" s="162"/>
      <c r="S218" s="162"/>
      <c r="T218" s="163"/>
      <c r="AT218" s="160"/>
      <c r="AU218" s="160"/>
      <c r="AY218" s="160"/>
    </row>
    <row r="219" spans="2:51" s="11" customFormat="1">
      <c r="B219" s="159"/>
      <c r="C219" s="211">
        <v>70</v>
      </c>
      <c r="D219" s="211" t="s">
        <v>114</v>
      </c>
      <c r="E219" s="182" t="s">
        <v>640</v>
      </c>
      <c r="F219" s="252" t="s">
        <v>641</v>
      </c>
      <c r="G219" s="219" t="s">
        <v>118</v>
      </c>
      <c r="H219" s="183">
        <v>616</v>
      </c>
      <c r="I219" s="228">
        <v>0</v>
      </c>
      <c r="J219" s="228">
        <f>ROUND(I219*H219,2)</f>
        <v>0</v>
      </c>
      <c r="K219" s="252" t="s">
        <v>221</v>
      </c>
      <c r="L219" s="159"/>
      <c r="M219" s="161"/>
      <c r="N219" s="162"/>
      <c r="O219" s="162"/>
      <c r="P219" s="162"/>
      <c r="Q219" s="162"/>
      <c r="R219" s="162"/>
      <c r="S219" s="162"/>
      <c r="T219" s="163"/>
      <c r="AT219" s="160"/>
      <c r="AU219" s="160"/>
      <c r="AY219" s="160"/>
    </row>
    <row r="220" spans="2:51" s="11" customFormat="1">
      <c r="B220" s="159"/>
      <c r="C220" s="213"/>
      <c r="D220" s="214" t="s">
        <v>117</v>
      </c>
      <c r="E220" s="215" t="s">
        <v>5</v>
      </c>
      <c r="F220" s="243">
        <v>2</v>
      </c>
      <c r="G220" s="213"/>
      <c r="H220" s="217">
        <v>2</v>
      </c>
      <c r="I220" s="213"/>
      <c r="J220" s="213"/>
      <c r="K220" s="213"/>
      <c r="L220" s="159"/>
      <c r="M220" s="161"/>
      <c r="N220" s="162"/>
      <c r="O220" s="162"/>
      <c r="P220" s="162"/>
      <c r="Q220" s="162"/>
      <c r="R220" s="162"/>
      <c r="S220" s="162"/>
      <c r="T220" s="163"/>
      <c r="AT220" s="160"/>
      <c r="AU220" s="160"/>
      <c r="AY220" s="160"/>
    </row>
    <row r="221" spans="2:51" s="11" customFormat="1">
      <c r="B221" s="159"/>
      <c r="C221" s="223">
        <v>71</v>
      </c>
      <c r="D221" s="223" t="s">
        <v>130</v>
      </c>
      <c r="E221" s="186" t="s">
        <v>639</v>
      </c>
      <c r="F221" s="254" t="s">
        <v>559</v>
      </c>
      <c r="G221" s="244" t="s">
        <v>118</v>
      </c>
      <c r="H221" s="225">
        <v>677.6</v>
      </c>
      <c r="I221" s="234">
        <v>0</v>
      </c>
      <c r="J221" s="234">
        <f t="shared" ref="J221" si="30">ROUND(I221*H221,2)</f>
        <v>0</v>
      </c>
      <c r="K221" s="254"/>
      <c r="L221" s="159"/>
      <c r="M221" s="161"/>
      <c r="N221" s="162"/>
      <c r="O221" s="162"/>
      <c r="P221" s="162"/>
      <c r="Q221" s="162"/>
      <c r="R221" s="162"/>
      <c r="S221" s="162"/>
      <c r="T221" s="163"/>
      <c r="AT221" s="160"/>
      <c r="AU221" s="160"/>
      <c r="AY221" s="160"/>
    </row>
    <row r="222" spans="2:51" s="11" customFormat="1">
      <c r="B222" s="159"/>
      <c r="C222" s="213"/>
      <c r="D222" s="214" t="s">
        <v>117</v>
      </c>
      <c r="E222" s="215" t="s">
        <v>5</v>
      </c>
      <c r="F222" s="243" t="s">
        <v>560</v>
      </c>
      <c r="G222" s="213"/>
      <c r="H222" s="217">
        <v>677.6</v>
      </c>
      <c r="I222" s="213"/>
      <c r="J222" s="213"/>
      <c r="K222" s="213"/>
      <c r="L222" s="159"/>
      <c r="M222" s="161"/>
      <c r="N222" s="162"/>
      <c r="O222" s="162"/>
      <c r="P222" s="162"/>
      <c r="Q222" s="162"/>
      <c r="R222" s="162"/>
      <c r="S222" s="162"/>
      <c r="T222" s="163"/>
      <c r="AT222" s="160"/>
      <c r="AU222" s="160"/>
      <c r="AY222" s="160"/>
    </row>
    <row r="223" spans="2:51" s="11" customFormat="1" ht="40.5">
      <c r="B223" s="159"/>
      <c r="C223" s="211">
        <v>72</v>
      </c>
      <c r="D223" s="211" t="s">
        <v>114</v>
      </c>
      <c r="E223" s="182" t="s">
        <v>280</v>
      </c>
      <c r="F223" s="252" t="s">
        <v>281</v>
      </c>
      <c r="G223" s="212" t="s">
        <v>159</v>
      </c>
      <c r="H223" s="183">
        <v>20</v>
      </c>
      <c r="I223" s="228">
        <v>0</v>
      </c>
      <c r="J223" s="228">
        <f>ROUND(I223*H223,2)</f>
        <v>0</v>
      </c>
      <c r="K223" s="252" t="s">
        <v>221</v>
      </c>
      <c r="L223" s="159"/>
      <c r="M223" s="161"/>
      <c r="N223" s="162"/>
      <c r="O223" s="162"/>
      <c r="P223" s="162"/>
      <c r="Q223" s="162"/>
      <c r="R223" s="162"/>
      <c r="S223" s="162"/>
      <c r="T223" s="163"/>
      <c r="AT223" s="160" t="s">
        <v>117</v>
      </c>
      <c r="AU223" s="160" t="s">
        <v>74</v>
      </c>
      <c r="AV223" s="11" t="s">
        <v>74</v>
      </c>
      <c r="AW223" s="11" t="s">
        <v>30</v>
      </c>
      <c r="AX223" s="11" t="s">
        <v>66</v>
      </c>
      <c r="AY223" s="160" t="s">
        <v>112</v>
      </c>
    </row>
    <row r="224" spans="2:51" s="11" customFormat="1">
      <c r="B224" s="159"/>
      <c r="C224" s="213"/>
      <c r="D224" s="214" t="s">
        <v>117</v>
      </c>
      <c r="E224" s="215" t="s">
        <v>5</v>
      </c>
      <c r="F224" s="216">
        <v>2</v>
      </c>
      <c r="G224" s="213"/>
      <c r="H224" s="217">
        <v>20</v>
      </c>
      <c r="I224" s="213"/>
      <c r="J224" s="213"/>
      <c r="K224" s="213"/>
      <c r="L224" s="159"/>
      <c r="M224" s="161"/>
      <c r="N224" s="162"/>
      <c r="O224" s="162"/>
      <c r="P224" s="162"/>
      <c r="Q224" s="162"/>
      <c r="R224" s="162"/>
      <c r="S224" s="162"/>
      <c r="T224" s="163"/>
      <c r="AT224" s="160"/>
      <c r="AU224" s="160"/>
      <c r="AY224" s="160"/>
    </row>
    <row r="225" spans="1:65" s="12" customFormat="1">
      <c r="B225" s="164"/>
      <c r="C225" s="223">
        <v>73</v>
      </c>
      <c r="D225" s="223" t="s">
        <v>130</v>
      </c>
      <c r="E225" s="186" t="s">
        <v>282</v>
      </c>
      <c r="F225" s="254" t="s">
        <v>283</v>
      </c>
      <c r="G225" s="224" t="s">
        <v>159</v>
      </c>
      <c r="H225" s="225">
        <v>20</v>
      </c>
      <c r="I225" s="234">
        <v>0</v>
      </c>
      <c r="J225" s="234">
        <f>ROUND(I225*H225,2)</f>
        <v>0</v>
      </c>
      <c r="K225" s="254" t="s">
        <v>221</v>
      </c>
      <c r="L225" s="164"/>
      <c r="M225" s="166"/>
      <c r="N225" s="167"/>
      <c r="O225" s="167"/>
      <c r="P225" s="167"/>
      <c r="Q225" s="167"/>
      <c r="R225" s="167"/>
      <c r="S225" s="167"/>
      <c r="T225" s="168"/>
      <c r="AT225" s="165" t="s">
        <v>117</v>
      </c>
      <c r="AU225" s="165" t="s">
        <v>74</v>
      </c>
      <c r="AV225" s="12" t="s">
        <v>116</v>
      </c>
      <c r="AW225" s="12" t="s">
        <v>30</v>
      </c>
      <c r="AX225" s="12" t="s">
        <v>72</v>
      </c>
      <c r="AY225" s="165" t="s">
        <v>112</v>
      </c>
    </row>
    <row r="226" spans="1:65" s="1" customFormat="1" ht="16.5" customHeight="1">
      <c r="B226" s="147"/>
      <c r="C226" s="213"/>
      <c r="D226" s="214" t="s">
        <v>117</v>
      </c>
      <c r="E226" s="215" t="s">
        <v>5</v>
      </c>
      <c r="F226" s="216">
        <v>2</v>
      </c>
      <c r="G226" s="213"/>
      <c r="H226" s="217">
        <v>20</v>
      </c>
      <c r="I226" s="213"/>
      <c r="J226" s="213"/>
      <c r="K226" s="213"/>
      <c r="L226" s="36"/>
      <c r="M226" s="154" t="s">
        <v>5</v>
      </c>
      <c r="N226" s="155" t="s">
        <v>37</v>
      </c>
      <c r="O226" s="156">
        <v>0</v>
      </c>
      <c r="P226" s="156">
        <f>O226*H226</f>
        <v>0</v>
      </c>
      <c r="Q226" s="156">
        <v>0</v>
      </c>
      <c r="R226" s="156">
        <f>Q226*H226</f>
        <v>0</v>
      </c>
      <c r="S226" s="156">
        <v>0</v>
      </c>
      <c r="T226" s="157">
        <f>S226*H226</f>
        <v>0</v>
      </c>
      <c r="AR226" s="21" t="s">
        <v>116</v>
      </c>
      <c r="AT226" s="21" t="s">
        <v>114</v>
      </c>
      <c r="AU226" s="21" t="s">
        <v>74</v>
      </c>
      <c r="AY226" s="21" t="s">
        <v>112</v>
      </c>
      <c r="BE226" s="158">
        <f>IF(N226="základní",J226,0)</f>
        <v>0</v>
      </c>
      <c r="BF226" s="158">
        <f>IF(N226="snížená",J226,0)</f>
        <v>0</v>
      </c>
      <c r="BG226" s="158">
        <f>IF(N226="zákl. přenesená",J226,0)</f>
        <v>0</v>
      </c>
      <c r="BH226" s="158">
        <f>IF(N226="sníž. přenesená",J226,0)</f>
        <v>0</v>
      </c>
      <c r="BI226" s="158">
        <f>IF(N226="nulová",J226,0)</f>
        <v>0</v>
      </c>
      <c r="BJ226" s="21" t="s">
        <v>72</v>
      </c>
      <c r="BK226" s="158">
        <f>ROUND(I226*H226,2)</f>
        <v>0</v>
      </c>
      <c r="BL226" s="21" t="s">
        <v>116</v>
      </c>
      <c r="BM226" s="21" t="s">
        <v>177</v>
      </c>
    </row>
    <row r="227" spans="1:65" s="11" customFormat="1" ht="40.5">
      <c r="B227" s="159"/>
      <c r="C227" s="211">
        <v>74</v>
      </c>
      <c r="D227" s="211" t="s">
        <v>114</v>
      </c>
      <c r="E227" s="182" t="s">
        <v>284</v>
      </c>
      <c r="F227" s="252" t="s">
        <v>285</v>
      </c>
      <c r="G227" s="212" t="s">
        <v>159</v>
      </c>
      <c r="H227" s="183">
        <v>359</v>
      </c>
      <c r="I227" s="228">
        <v>0</v>
      </c>
      <c r="J227" s="228">
        <f>ROUND(I227*H227,2)</f>
        <v>0</v>
      </c>
      <c r="K227" s="252" t="s">
        <v>221</v>
      </c>
      <c r="L227" s="159"/>
      <c r="M227" s="161"/>
      <c r="N227" s="162"/>
      <c r="O227" s="162"/>
      <c r="P227" s="162"/>
      <c r="Q227" s="162"/>
      <c r="R227" s="162"/>
      <c r="S227" s="162"/>
      <c r="T227" s="163"/>
      <c r="AT227" s="160" t="s">
        <v>117</v>
      </c>
      <c r="AU227" s="160" t="s">
        <v>74</v>
      </c>
      <c r="AV227" s="11" t="s">
        <v>74</v>
      </c>
      <c r="AW227" s="11" t="s">
        <v>30</v>
      </c>
      <c r="AX227" s="11" t="s">
        <v>66</v>
      </c>
      <c r="AY227" s="160" t="s">
        <v>112</v>
      </c>
    </row>
    <row r="228" spans="1:65" s="11" customFormat="1">
      <c r="B228" s="159"/>
      <c r="C228" s="213"/>
      <c r="D228" s="214" t="s">
        <v>117</v>
      </c>
      <c r="E228" s="215" t="s">
        <v>5</v>
      </c>
      <c r="F228" s="216" t="s">
        <v>513</v>
      </c>
      <c r="G228" s="213"/>
      <c r="H228" s="217">
        <v>359</v>
      </c>
      <c r="I228" s="213"/>
      <c r="J228" s="213"/>
      <c r="K228" s="213"/>
      <c r="L228" s="159"/>
      <c r="M228" s="161"/>
      <c r="N228" s="162"/>
      <c r="O228" s="162"/>
      <c r="P228" s="162"/>
      <c r="Q228" s="162"/>
      <c r="R228" s="162"/>
      <c r="S228" s="162"/>
      <c r="T228" s="163"/>
      <c r="AT228" s="160" t="s">
        <v>117</v>
      </c>
      <c r="AU228" s="160" t="s">
        <v>74</v>
      </c>
      <c r="AV228" s="11" t="s">
        <v>74</v>
      </c>
      <c r="AW228" s="11" t="s">
        <v>30</v>
      </c>
      <c r="AX228" s="11" t="s">
        <v>66</v>
      </c>
      <c r="AY228" s="160" t="s">
        <v>112</v>
      </c>
    </row>
    <row r="229" spans="1:65" s="12" customFormat="1" ht="27">
      <c r="B229" s="164"/>
      <c r="C229" s="211">
        <v>75</v>
      </c>
      <c r="D229" s="211" t="s">
        <v>114</v>
      </c>
      <c r="E229" s="182" t="s">
        <v>286</v>
      </c>
      <c r="F229" s="258" t="s">
        <v>287</v>
      </c>
      <c r="G229" s="212" t="s">
        <v>159</v>
      </c>
      <c r="H229" s="183">
        <v>20</v>
      </c>
      <c r="I229" s="228">
        <v>0</v>
      </c>
      <c r="J229" s="228">
        <f>ROUND(I229*H229,2)</f>
        <v>0</v>
      </c>
      <c r="K229" s="252" t="s">
        <v>221</v>
      </c>
      <c r="L229" s="164"/>
      <c r="M229" s="166"/>
      <c r="N229" s="167"/>
      <c r="O229" s="167"/>
      <c r="P229" s="167"/>
      <c r="Q229" s="167"/>
      <c r="R229" s="167"/>
      <c r="S229" s="167"/>
      <c r="T229" s="168"/>
      <c r="AT229" s="165" t="s">
        <v>117</v>
      </c>
      <c r="AU229" s="165" t="s">
        <v>74</v>
      </c>
      <c r="AV229" s="12" t="s">
        <v>116</v>
      </c>
      <c r="AW229" s="12" t="s">
        <v>30</v>
      </c>
      <c r="AX229" s="12" t="s">
        <v>72</v>
      </c>
      <c r="AY229" s="165" t="s">
        <v>112</v>
      </c>
    </row>
    <row r="230" spans="1:65" s="1" customFormat="1" ht="14.25" customHeight="1">
      <c r="B230" s="147"/>
      <c r="C230" s="213"/>
      <c r="D230" s="214" t="s">
        <v>117</v>
      </c>
      <c r="E230" s="215" t="s">
        <v>5</v>
      </c>
      <c r="F230" s="216">
        <v>20</v>
      </c>
      <c r="G230" s="213"/>
      <c r="H230" s="217">
        <v>20</v>
      </c>
      <c r="I230" s="213"/>
      <c r="J230" s="213"/>
      <c r="K230" s="213"/>
      <c r="L230" s="36"/>
      <c r="M230" s="154" t="s">
        <v>5</v>
      </c>
      <c r="N230" s="155" t="s">
        <v>37</v>
      </c>
      <c r="O230" s="156">
        <v>0</v>
      </c>
      <c r="P230" s="156">
        <f>O230*H230</f>
        <v>0</v>
      </c>
      <c r="Q230" s="156">
        <v>0</v>
      </c>
      <c r="R230" s="156">
        <f>Q230*H230</f>
        <v>0</v>
      </c>
      <c r="S230" s="156">
        <v>0</v>
      </c>
      <c r="T230" s="157">
        <f>S230*H230</f>
        <v>0</v>
      </c>
      <c r="AR230" s="21" t="s">
        <v>116</v>
      </c>
      <c r="AT230" s="21" t="s">
        <v>114</v>
      </c>
      <c r="AU230" s="21" t="s">
        <v>74</v>
      </c>
      <c r="AY230" s="21" t="s">
        <v>112</v>
      </c>
      <c r="BE230" s="158">
        <f>IF(N230="základní",J230,0)</f>
        <v>0</v>
      </c>
      <c r="BF230" s="158">
        <f>IF(N230="snížená",J230,0)</f>
        <v>0</v>
      </c>
      <c r="BG230" s="158">
        <f>IF(N230="zákl. přenesená",J230,0)</f>
        <v>0</v>
      </c>
      <c r="BH230" s="158">
        <f>IF(N230="sníž. přenesená",J230,0)</f>
        <v>0</v>
      </c>
      <c r="BI230" s="158">
        <f>IF(N230="nulová",J230,0)</f>
        <v>0</v>
      </c>
      <c r="BJ230" s="21" t="s">
        <v>72</v>
      </c>
      <c r="BK230" s="158">
        <f>ROUND(I230*H230,2)</f>
        <v>0</v>
      </c>
      <c r="BL230" s="21" t="s">
        <v>116</v>
      </c>
      <c r="BM230" s="21" t="s">
        <v>180</v>
      </c>
    </row>
    <row r="231" spans="1:65" s="11" customFormat="1">
      <c r="B231" s="159"/>
      <c r="C231" s="223">
        <v>76</v>
      </c>
      <c r="D231" s="223" t="s">
        <v>130</v>
      </c>
      <c r="E231" s="227" t="s">
        <v>288</v>
      </c>
      <c r="F231" s="254" t="s">
        <v>289</v>
      </c>
      <c r="G231" s="224" t="s">
        <v>159</v>
      </c>
      <c r="H231" s="225">
        <v>20</v>
      </c>
      <c r="I231" s="234">
        <v>0</v>
      </c>
      <c r="J231" s="234">
        <f>ROUND(I231*H231,2)</f>
        <v>0</v>
      </c>
      <c r="K231" s="254" t="s">
        <v>221</v>
      </c>
      <c r="L231" s="159"/>
      <c r="M231" s="161"/>
      <c r="N231" s="162"/>
      <c r="O231" s="162"/>
      <c r="P231" s="162"/>
      <c r="Q231" s="162"/>
      <c r="R231" s="162"/>
      <c r="S231" s="162"/>
      <c r="T231" s="163"/>
      <c r="AT231" s="160" t="s">
        <v>117</v>
      </c>
      <c r="AU231" s="160" t="s">
        <v>74</v>
      </c>
      <c r="AV231" s="11" t="s">
        <v>74</v>
      </c>
      <c r="AW231" s="11" t="s">
        <v>30</v>
      </c>
      <c r="AX231" s="11" t="s">
        <v>72</v>
      </c>
      <c r="AY231" s="160" t="s">
        <v>112</v>
      </c>
    </row>
    <row r="232" spans="1:65" s="1" customFormat="1" ht="14.25" customHeight="1">
      <c r="B232" s="147"/>
      <c r="C232" s="213"/>
      <c r="D232" s="214" t="s">
        <v>117</v>
      </c>
      <c r="E232" s="215" t="s">
        <v>5</v>
      </c>
      <c r="F232" s="216">
        <v>20</v>
      </c>
      <c r="G232" s="213"/>
      <c r="H232" s="217">
        <v>20</v>
      </c>
      <c r="I232" s="213"/>
      <c r="J232" s="213"/>
      <c r="K232" s="213"/>
      <c r="L232" s="36"/>
      <c r="M232" s="154" t="s">
        <v>5</v>
      </c>
      <c r="N232" s="155" t="s">
        <v>37</v>
      </c>
      <c r="O232" s="156">
        <v>0</v>
      </c>
      <c r="P232" s="156">
        <f>O232*H232</f>
        <v>0</v>
      </c>
      <c r="Q232" s="156">
        <v>0</v>
      </c>
      <c r="R232" s="156">
        <f>Q232*H232</f>
        <v>0</v>
      </c>
      <c r="S232" s="156">
        <v>0</v>
      </c>
      <c r="T232" s="157">
        <f>S232*H232</f>
        <v>0</v>
      </c>
      <c r="AR232" s="21" t="s">
        <v>116</v>
      </c>
      <c r="AT232" s="21" t="s">
        <v>114</v>
      </c>
      <c r="AU232" s="21" t="s">
        <v>74</v>
      </c>
      <c r="AY232" s="21" t="s">
        <v>112</v>
      </c>
      <c r="BE232" s="158">
        <f>IF(N232="základní",J232,0)</f>
        <v>0</v>
      </c>
      <c r="BF232" s="158">
        <f>IF(N232="snížená",J232,0)</f>
        <v>0</v>
      </c>
      <c r="BG232" s="158">
        <f>IF(N232="zákl. přenesená",J232,0)</f>
        <v>0</v>
      </c>
      <c r="BH232" s="158">
        <f>IF(N232="sníž. přenesená",J232,0)</f>
        <v>0</v>
      </c>
      <c r="BI232" s="158">
        <f>IF(N232="nulová",J232,0)</f>
        <v>0</v>
      </c>
      <c r="BJ232" s="21" t="s">
        <v>72</v>
      </c>
      <c r="BK232" s="158">
        <f>ROUND(I232*H232,2)</f>
        <v>0</v>
      </c>
      <c r="BL232" s="21" t="s">
        <v>116</v>
      </c>
      <c r="BM232" s="21" t="s">
        <v>183</v>
      </c>
    </row>
    <row r="233" spans="1:65" s="195" customFormat="1" ht="12.75" customHeight="1">
      <c r="B233" s="147"/>
      <c r="C233" s="211">
        <v>77</v>
      </c>
      <c r="D233" s="211" t="s">
        <v>114</v>
      </c>
      <c r="E233" s="182" t="s">
        <v>290</v>
      </c>
      <c r="F233" s="258" t="s">
        <v>291</v>
      </c>
      <c r="G233" s="212" t="s">
        <v>159</v>
      </c>
      <c r="H233" s="183">
        <v>20</v>
      </c>
      <c r="I233" s="228">
        <v>0</v>
      </c>
      <c r="J233" s="228">
        <f>ROUND(I233*H233,2)</f>
        <v>0</v>
      </c>
      <c r="K233" s="252" t="s">
        <v>221</v>
      </c>
      <c r="L233" s="36"/>
      <c r="M233" s="197"/>
      <c r="N233" s="155"/>
      <c r="O233" s="156"/>
      <c r="P233" s="156"/>
      <c r="Q233" s="156"/>
      <c r="R233" s="156"/>
      <c r="S233" s="156"/>
      <c r="T233" s="157"/>
      <c r="AR233" s="21"/>
      <c r="AT233" s="21"/>
      <c r="AU233" s="21"/>
      <c r="AY233" s="21"/>
      <c r="BE233" s="158"/>
      <c r="BF233" s="158"/>
      <c r="BG233" s="158"/>
      <c r="BH233" s="158"/>
      <c r="BI233" s="158"/>
      <c r="BJ233" s="21"/>
      <c r="BK233" s="158"/>
      <c r="BL233" s="21"/>
      <c r="BM233" s="21"/>
    </row>
    <row r="234" spans="1:65" s="11" customFormat="1">
      <c r="B234" s="159"/>
      <c r="C234" s="213"/>
      <c r="D234" s="214" t="s">
        <v>117</v>
      </c>
      <c r="E234" s="215" t="s">
        <v>5</v>
      </c>
      <c r="F234" s="216">
        <v>20</v>
      </c>
      <c r="G234" s="213"/>
      <c r="H234" s="217">
        <v>20</v>
      </c>
      <c r="I234" s="213"/>
      <c r="J234" s="213"/>
      <c r="K234" s="213"/>
      <c r="L234" s="159"/>
      <c r="M234" s="172"/>
      <c r="N234" s="173"/>
      <c r="O234" s="173"/>
      <c r="P234" s="173"/>
      <c r="Q234" s="173"/>
      <c r="R234" s="173"/>
      <c r="S234" s="173"/>
      <c r="T234" s="174"/>
      <c r="AT234" s="160" t="s">
        <v>117</v>
      </c>
      <c r="AU234" s="160" t="s">
        <v>74</v>
      </c>
      <c r="AV234" s="11" t="s">
        <v>74</v>
      </c>
      <c r="AW234" s="11" t="s">
        <v>30</v>
      </c>
      <c r="AX234" s="11" t="s">
        <v>72</v>
      </c>
      <c r="AY234" s="160" t="s">
        <v>112</v>
      </c>
    </row>
    <row r="235" spans="1:65" s="1" customFormat="1" ht="17.25" customHeight="1">
      <c r="B235" s="238"/>
      <c r="C235" s="223">
        <v>78</v>
      </c>
      <c r="D235" s="223" t="s">
        <v>130</v>
      </c>
      <c r="E235" s="186" t="s">
        <v>292</v>
      </c>
      <c r="F235" s="254" t="s">
        <v>293</v>
      </c>
      <c r="G235" s="224" t="s">
        <v>159</v>
      </c>
      <c r="H235" s="225">
        <v>20</v>
      </c>
      <c r="I235" s="234">
        <v>0</v>
      </c>
      <c r="J235" s="234">
        <f>ROUND(I235*H235,2)</f>
        <v>0</v>
      </c>
      <c r="K235" s="254" t="s">
        <v>221</v>
      </c>
      <c r="L235" s="36"/>
    </row>
    <row r="236" spans="1:65">
      <c r="A236" s="203"/>
      <c r="B236" s="239"/>
      <c r="C236" s="213"/>
      <c r="D236" s="214" t="s">
        <v>117</v>
      </c>
      <c r="E236" s="215" t="s">
        <v>5</v>
      </c>
      <c r="F236" s="216">
        <v>20</v>
      </c>
      <c r="G236" s="213"/>
      <c r="H236" s="217">
        <v>20</v>
      </c>
      <c r="I236" s="213"/>
      <c r="J236" s="213"/>
      <c r="K236" s="213"/>
      <c r="L236" s="36"/>
    </row>
    <row r="237" spans="1:65" ht="27">
      <c r="B237" s="239"/>
      <c r="C237" s="211">
        <v>79</v>
      </c>
      <c r="D237" s="211" t="s">
        <v>114</v>
      </c>
      <c r="E237" s="182" t="s">
        <v>294</v>
      </c>
      <c r="F237" s="258" t="s">
        <v>295</v>
      </c>
      <c r="G237" s="212" t="s">
        <v>118</v>
      </c>
      <c r="H237" s="183">
        <v>375</v>
      </c>
      <c r="I237" s="228">
        <v>0</v>
      </c>
      <c r="J237" s="228">
        <f>ROUND(I237*H237,2)</f>
        <v>0</v>
      </c>
      <c r="K237" s="252" t="s">
        <v>221</v>
      </c>
      <c r="L237" s="36"/>
    </row>
    <row r="238" spans="1:65">
      <c r="B238" s="239"/>
      <c r="C238" s="223">
        <v>80</v>
      </c>
      <c r="D238" s="223" t="s">
        <v>130</v>
      </c>
      <c r="E238" s="186" t="s">
        <v>296</v>
      </c>
      <c r="F238" s="226" t="s">
        <v>297</v>
      </c>
      <c r="G238" s="224" t="s">
        <v>144</v>
      </c>
      <c r="H238" s="225">
        <v>280</v>
      </c>
      <c r="I238" s="234">
        <v>0</v>
      </c>
      <c r="J238" s="234">
        <f>ROUND(I238*H238,2)</f>
        <v>0</v>
      </c>
      <c r="K238" s="254" t="s">
        <v>221</v>
      </c>
      <c r="L238" s="36"/>
    </row>
    <row r="239" spans="1:65">
      <c r="B239" s="239"/>
      <c r="C239" s="213"/>
      <c r="D239" s="214" t="s">
        <v>117</v>
      </c>
      <c r="E239" s="215" t="s">
        <v>5</v>
      </c>
      <c r="F239" s="216">
        <v>50</v>
      </c>
      <c r="G239" s="213"/>
      <c r="H239" s="217">
        <v>280</v>
      </c>
      <c r="I239" s="213"/>
      <c r="J239" s="213"/>
      <c r="K239" s="213"/>
      <c r="L239" s="36"/>
    </row>
    <row r="240" spans="1:65">
      <c r="B240" s="239"/>
      <c r="C240" s="223">
        <v>81</v>
      </c>
      <c r="D240" s="223" t="s">
        <v>130</v>
      </c>
      <c r="E240" s="186" t="s">
        <v>298</v>
      </c>
      <c r="F240" s="226" t="s">
        <v>299</v>
      </c>
      <c r="G240" s="224" t="s">
        <v>144</v>
      </c>
      <c r="H240" s="225">
        <v>50</v>
      </c>
      <c r="I240" s="234">
        <v>0</v>
      </c>
      <c r="J240" s="234">
        <f>ROUND(I240*H240,2)</f>
        <v>0</v>
      </c>
      <c r="K240" s="254" t="s">
        <v>221</v>
      </c>
      <c r="L240" s="36"/>
    </row>
    <row r="241" spans="2:12">
      <c r="B241" s="239"/>
      <c r="C241" s="213"/>
      <c r="D241" s="214" t="s">
        <v>117</v>
      </c>
      <c r="E241" s="215" t="s">
        <v>5</v>
      </c>
      <c r="F241" s="216">
        <v>50</v>
      </c>
      <c r="G241" s="213"/>
      <c r="H241" s="217">
        <v>50</v>
      </c>
      <c r="I241" s="213"/>
      <c r="J241" s="213"/>
      <c r="K241" s="213"/>
      <c r="L241" s="36"/>
    </row>
    <row r="242" spans="2:12" ht="27">
      <c r="B242" s="239"/>
      <c r="C242" s="211">
        <v>82</v>
      </c>
      <c r="D242" s="211" t="s">
        <v>114</v>
      </c>
      <c r="E242" s="233" t="s">
        <v>300</v>
      </c>
      <c r="F242" s="258" t="s">
        <v>301</v>
      </c>
      <c r="G242" s="212" t="s">
        <v>118</v>
      </c>
      <c r="H242" s="183">
        <v>8</v>
      </c>
      <c r="I242" s="228">
        <v>0</v>
      </c>
      <c r="J242" s="228">
        <f>ROUND(I242*H242,2)</f>
        <v>0</v>
      </c>
      <c r="K242" s="251"/>
      <c r="L242" s="36"/>
    </row>
    <row r="243" spans="2:12">
      <c r="B243" s="239"/>
      <c r="C243" s="213"/>
      <c r="D243" s="214" t="s">
        <v>117</v>
      </c>
      <c r="E243" s="215" t="s">
        <v>5</v>
      </c>
      <c r="F243" s="216">
        <v>8</v>
      </c>
      <c r="G243" s="213"/>
      <c r="H243" s="217">
        <v>8</v>
      </c>
      <c r="I243" s="213"/>
      <c r="J243" s="213"/>
      <c r="K243" s="213"/>
      <c r="L243" s="36"/>
    </row>
    <row r="244" spans="2:12">
      <c r="B244" s="239"/>
      <c r="C244" s="223">
        <v>83</v>
      </c>
      <c r="D244" s="223" t="s">
        <v>130</v>
      </c>
      <c r="E244" s="186" t="s">
        <v>253</v>
      </c>
      <c r="F244" s="254" t="s">
        <v>254</v>
      </c>
      <c r="G244" s="224" t="s">
        <v>118</v>
      </c>
      <c r="H244" s="225">
        <v>8</v>
      </c>
      <c r="I244" s="234">
        <v>0</v>
      </c>
      <c r="J244" s="234">
        <f>ROUND(I244*H244,2)</f>
        <v>0</v>
      </c>
      <c r="K244" s="254" t="s">
        <v>221</v>
      </c>
      <c r="L244" s="36"/>
    </row>
    <row r="245" spans="2:12">
      <c r="B245" s="239"/>
      <c r="C245" s="213"/>
      <c r="D245" s="214" t="s">
        <v>117</v>
      </c>
      <c r="E245" s="215" t="s">
        <v>5</v>
      </c>
      <c r="F245" s="216">
        <v>8</v>
      </c>
      <c r="G245" s="213"/>
      <c r="H245" s="217">
        <v>8</v>
      </c>
      <c r="I245" s="213"/>
      <c r="J245" s="213"/>
      <c r="K245" s="213"/>
      <c r="L245" s="36"/>
    </row>
    <row r="246" spans="2:12" ht="40.5">
      <c r="B246" s="239"/>
      <c r="C246" s="211">
        <v>84</v>
      </c>
      <c r="D246" s="211" t="s">
        <v>114</v>
      </c>
      <c r="E246" s="182" t="s">
        <v>302</v>
      </c>
      <c r="F246" s="258" t="s">
        <v>303</v>
      </c>
      <c r="G246" s="212" t="s">
        <v>159</v>
      </c>
      <c r="H246" s="183">
        <v>5</v>
      </c>
      <c r="I246" s="228">
        <v>0</v>
      </c>
      <c r="J246" s="228">
        <f>ROUND(I246*H246,2)</f>
        <v>0</v>
      </c>
      <c r="K246" s="252" t="s">
        <v>221</v>
      </c>
      <c r="L246" s="36"/>
    </row>
    <row r="247" spans="2:12">
      <c r="B247" s="239"/>
      <c r="C247" s="213"/>
      <c r="D247" s="214" t="s">
        <v>117</v>
      </c>
      <c r="E247" s="215" t="s">
        <v>5</v>
      </c>
      <c r="F247" s="216">
        <v>5</v>
      </c>
      <c r="G247" s="213"/>
      <c r="H247" s="217">
        <v>5</v>
      </c>
      <c r="I247" s="213"/>
      <c r="J247" s="213"/>
      <c r="K247" s="213"/>
      <c r="L247" s="36"/>
    </row>
    <row r="248" spans="2:12">
      <c r="B248" s="239"/>
      <c r="C248" s="211">
        <v>85</v>
      </c>
      <c r="D248" s="211" t="s">
        <v>114</v>
      </c>
      <c r="E248" s="182" t="s">
        <v>304</v>
      </c>
      <c r="F248" s="251" t="s">
        <v>305</v>
      </c>
      <c r="G248" s="212" t="s">
        <v>159</v>
      </c>
      <c r="H248" s="183">
        <v>20</v>
      </c>
      <c r="I248" s="228">
        <v>0</v>
      </c>
      <c r="J248" s="228">
        <f>ROUND(I248*H248,2)</f>
        <v>0</v>
      </c>
      <c r="K248" s="252" t="s">
        <v>221</v>
      </c>
      <c r="L248" s="36"/>
    </row>
    <row r="249" spans="2:12">
      <c r="B249" s="239"/>
      <c r="C249" s="213"/>
      <c r="D249" s="214" t="s">
        <v>117</v>
      </c>
      <c r="E249" s="215" t="s">
        <v>5</v>
      </c>
      <c r="F249" s="216">
        <v>20</v>
      </c>
      <c r="G249" s="213"/>
      <c r="H249" s="217">
        <v>20</v>
      </c>
      <c r="I249" s="213"/>
      <c r="J249" s="213"/>
      <c r="K249" s="213"/>
      <c r="L249" s="36"/>
    </row>
    <row r="250" spans="2:12">
      <c r="B250" s="239"/>
      <c r="C250" s="211">
        <v>86</v>
      </c>
      <c r="D250" s="211" t="s">
        <v>114</v>
      </c>
      <c r="E250" s="182" t="s">
        <v>306</v>
      </c>
      <c r="F250" s="251" t="s">
        <v>307</v>
      </c>
      <c r="G250" s="212" t="s">
        <v>159</v>
      </c>
      <c r="H250" s="183">
        <v>2</v>
      </c>
      <c r="I250" s="228">
        <v>0</v>
      </c>
      <c r="J250" s="228">
        <f>ROUND(I250*H250,2)</f>
        <v>0</v>
      </c>
      <c r="K250" s="252" t="s">
        <v>221</v>
      </c>
      <c r="L250" s="36"/>
    </row>
    <row r="251" spans="2:12">
      <c r="B251" s="239"/>
      <c r="C251" s="213"/>
      <c r="D251" s="214" t="s">
        <v>117</v>
      </c>
      <c r="E251" s="215" t="s">
        <v>5</v>
      </c>
      <c r="F251" s="216">
        <v>2</v>
      </c>
      <c r="G251" s="213"/>
      <c r="H251" s="217">
        <v>2</v>
      </c>
      <c r="I251" s="213"/>
      <c r="J251" s="213"/>
      <c r="K251" s="213"/>
      <c r="L251" s="36"/>
    </row>
    <row r="252" spans="2:12">
      <c r="B252" s="239"/>
      <c r="C252" s="211">
        <v>87</v>
      </c>
      <c r="D252" s="211" t="s">
        <v>114</v>
      </c>
      <c r="E252" s="182" t="s">
        <v>308</v>
      </c>
      <c r="F252" s="251" t="s">
        <v>309</v>
      </c>
      <c r="G252" s="212" t="s">
        <v>159</v>
      </c>
      <c r="H252" s="183">
        <v>16</v>
      </c>
      <c r="I252" s="228">
        <v>0</v>
      </c>
      <c r="J252" s="228">
        <f>ROUND(I252*H252,2)</f>
        <v>0</v>
      </c>
      <c r="K252" s="252" t="s">
        <v>221</v>
      </c>
      <c r="L252" s="36"/>
    </row>
    <row r="253" spans="2:12">
      <c r="B253" s="239"/>
      <c r="C253" s="213"/>
      <c r="D253" s="214" t="s">
        <v>117</v>
      </c>
      <c r="E253" s="215" t="s">
        <v>5</v>
      </c>
      <c r="F253" s="216">
        <v>16</v>
      </c>
      <c r="G253" s="213"/>
      <c r="H253" s="217">
        <v>16</v>
      </c>
      <c r="I253" s="213"/>
      <c r="J253" s="213"/>
      <c r="K253" s="213"/>
      <c r="L253" s="36"/>
    </row>
    <row r="254" spans="2:12">
      <c r="B254" s="239"/>
      <c r="C254" s="211">
        <v>88</v>
      </c>
      <c r="D254" s="211" t="s">
        <v>114</v>
      </c>
      <c r="E254" s="182" t="s">
        <v>310</v>
      </c>
      <c r="F254" s="251" t="s">
        <v>311</v>
      </c>
      <c r="G254" s="212" t="s">
        <v>159</v>
      </c>
      <c r="H254" s="183">
        <v>8</v>
      </c>
      <c r="I254" s="228">
        <v>0</v>
      </c>
      <c r="J254" s="228">
        <f>ROUND(I254*H254,2)</f>
        <v>0</v>
      </c>
      <c r="K254" s="252" t="s">
        <v>221</v>
      </c>
      <c r="L254" s="36"/>
    </row>
    <row r="255" spans="2:12">
      <c r="B255" s="239"/>
      <c r="C255" s="213"/>
      <c r="D255" s="214" t="s">
        <v>117</v>
      </c>
      <c r="E255" s="215" t="s">
        <v>5</v>
      </c>
      <c r="F255" s="216">
        <v>8</v>
      </c>
      <c r="G255" s="213"/>
      <c r="H255" s="217">
        <v>8</v>
      </c>
      <c r="I255" s="213"/>
      <c r="J255" s="213"/>
      <c r="K255" s="213"/>
      <c r="L255" s="36"/>
    </row>
    <row r="256" spans="2:12" ht="27">
      <c r="B256" s="239"/>
      <c r="C256" s="211">
        <v>89</v>
      </c>
      <c r="D256" s="211" t="s">
        <v>114</v>
      </c>
      <c r="E256" s="182" t="s">
        <v>312</v>
      </c>
      <c r="F256" s="251" t="s">
        <v>313</v>
      </c>
      <c r="G256" s="212" t="s">
        <v>159</v>
      </c>
      <c r="H256" s="183">
        <v>2</v>
      </c>
      <c r="I256" s="228">
        <v>0</v>
      </c>
      <c r="J256" s="228">
        <f>ROUND(I256*H256,2)</f>
        <v>0</v>
      </c>
      <c r="K256" s="252" t="s">
        <v>221</v>
      </c>
      <c r="L256" s="36"/>
    </row>
    <row r="257" spans="2:12">
      <c r="B257" s="239"/>
      <c r="C257" s="213"/>
      <c r="D257" s="214" t="s">
        <v>117</v>
      </c>
      <c r="E257" s="215" t="s">
        <v>5</v>
      </c>
      <c r="F257" s="216" t="s">
        <v>252</v>
      </c>
      <c r="G257" s="213"/>
      <c r="H257" s="217">
        <v>2</v>
      </c>
      <c r="I257" s="213"/>
      <c r="J257" s="213"/>
      <c r="K257" s="213"/>
      <c r="L257" s="36"/>
    </row>
    <row r="258" spans="2:12">
      <c r="B258" s="239"/>
      <c r="C258" s="211">
        <v>90</v>
      </c>
      <c r="D258" s="211" t="s">
        <v>114</v>
      </c>
      <c r="E258" s="182" t="s">
        <v>315</v>
      </c>
      <c r="F258" s="251" t="s">
        <v>316</v>
      </c>
      <c r="G258" s="212" t="s">
        <v>159</v>
      </c>
      <c r="H258" s="183">
        <v>16</v>
      </c>
      <c r="I258" s="228">
        <v>0</v>
      </c>
      <c r="J258" s="228">
        <f>ROUND(I258*H258,2)</f>
        <v>0</v>
      </c>
      <c r="K258" s="252" t="s">
        <v>221</v>
      </c>
      <c r="L258" s="36"/>
    </row>
    <row r="259" spans="2:12">
      <c r="B259" s="239"/>
      <c r="C259" s="213"/>
      <c r="D259" s="214" t="s">
        <v>117</v>
      </c>
      <c r="E259" s="215" t="s">
        <v>5</v>
      </c>
      <c r="F259" s="216" t="s">
        <v>526</v>
      </c>
      <c r="G259" s="213"/>
      <c r="H259" s="217">
        <v>16</v>
      </c>
      <c r="I259" s="213"/>
      <c r="J259" s="213"/>
      <c r="K259" s="213"/>
      <c r="L259" s="36"/>
    </row>
    <row r="260" spans="2:12">
      <c r="B260" s="239"/>
      <c r="C260" s="211">
        <v>91</v>
      </c>
      <c r="D260" s="211" t="s">
        <v>114</v>
      </c>
      <c r="E260" s="182" t="s">
        <v>317</v>
      </c>
      <c r="F260" s="251" t="s">
        <v>318</v>
      </c>
      <c r="G260" s="212" t="s">
        <v>159</v>
      </c>
      <c r="H260" s="183">
        <v>8</v>
      </c>
      <c r="I260" s="228">
        <v>0</v>
      </c>
      <c r="J260" s="228">
        <f>ROUND(I260*H260,2)</f>
        <v>0</v>
      </c>
      <c r="K260" s="252" t="s">
        <v>221</v>
      </c>
      <c r="L260" s="36"/>
    </row>
    <row r="261" spans="2:12">
      <c r="B261" s="239"/>
      <c r="C261" s="213"/>
      <c r="D261" s="214" t="s">
        <v>117</v>
      </c>
      <c r="E261" s="215" t="s">
        <v>5</v>
      </c>
      <c r="F261" s="216" t="s">
        <v>314</v>
      </c>
      <c r="G261" s="213"/>
      <c r="H261" s="217">
        <v>8</v>
      </c>
      <c r="I261" s="213"/>
      <c r="J261" s="213"/>
      <c r="K261" s="213"/>
      <c r="L261" s="36"/>
    </row>
    <row r="262" spans="2:12">
      <c r="B262" s="239"/>
      <c r="C262" s="211">
        <v>92</v>
      </c>
      <c r="D262" s="211" t="s">
        <v>114</v>
      </c>
      <c r="E262" s="182" t="s">
        <v>319</v>
      </c>
      <c r="F262" s="251" t="s">
        <v>320</v>
      </c>
      <c r="G262" s="212" t="s">
        <v>159</v>
      </c>
      <c r="H262" s="183">
        <v>6</v>
      </c>
      <c r="I262" s="228">
        <v>0</v>
      </c>
      <c r="J262" s="228">
        <f>ROUND(I262*H262,2)</f>
        <v>0</v>
      </c>
      <c r="K262" s="252" t="s">
        <v>221</v>
      </c>
      <c r="L262" s="36"/>
    </row>
    <row r="263" spans="2:12">
      <c r="B263" s="239"/>
      <c r="C263" s="213"/>
      <c r="D263" s="214" t="s">
        <v>117</v>
      </c>
      <c r="E263" s="215" t="s">
        <v>5</v>
      </c>
      <c r="F263" s="216">
        <v>6</v>
      </c>
      <c r="G263" s="213"/>
      <c r="H263" s="217">
        <v>6</v>
      </c>
      <c r="I263" s="213"/>
      <c r="J263" s="213"/>
      <c r="K263" s="213"/>
      <c r="L263" s="36"/>
    </row>
    <row r="264" spans="2:12">
      <c r="B264" s="239"/>
      <c r="C264" s="223">
        <v>93</v>
      </c>
      <c r="D264" s="223" t="s">
        <v>130</v>
      </c>
      <c r="E264" s="186" t="s">
        <v>321</v>
      </c>
      <c r="F264" s="226" t="s">
        <v>322</v>
      </c>
      <c r="G264" s="224" t="s">
        <v>159</v>
      </c>
      <c r="H264" s="225">
        <v>6</v>
      </c>
      <c r="I264" s="234">
        <v>0</v>
      </c>
      <c r="J264" s="234">
        <f>ROUND(I264*H264,2)</f>
        <v>0</v>
      </c>
      <c r="K264" s="226" t="s">
        <v>5</v>
      </c>
      <c r="L264" s="36"/>
    </row>
    <row r="265" spans="2:12">
      <c r="B265" s="239"/>
      <c r="C265" s="213"/>
      <c r="D265" s="214" t="s">
        <v>117</v>
      </c>
      <c r="E265" s="215" t="s">
        <v>5</v>
      </c>
      <c r="F265" s="216">
        <v>6</v>
      </c>
      <c r="G265" s="213"/>
      <c r="H265" s="217">
        <v>6</v>
      </c>
      <c r="I265" s="213"/>
      <c r="J265" s="213"/>
      <c r="K265" s="213"/>
      <c r="L265" s="36"/>
    </row>
    <row r="266" spans="2:12">
      <c r="B266" s="239"/>
      <c r="C266" s="223">
        <v>94</v>
      </c>
      <c r="D266" s="223" t="s">
        <v>130</v>
      </c>
      <c r="E266" s="186" t="s">
        <v>323</v>
      </c>
      <c r="F266" s="226" t="s">
        <v>324</v>
      </c>
      <c r="G266" s="224" t="s">
        <v>159</v>
      </c>
      <c r="H266" s="225">
        <v>6</v>
      </c>
      <c r="I266" s="234">
        <v>0</v>
      </c>
      <c r="J266" s="234">
        <f>ROUND(I266*H266,2)</f>
        <v>0</v>
      </c>
      <c r="K266" s="226" t="s">
        <v>5</v>
      </c>
      <c r="L266" s="36"/>
    </row>
    <row r="267" spans="2:12">
      <c r="B267" s="239"/>
      <c r="C267" s="213"/>
      <c r="D267" s="214" t="s">
        <v>117</v>
      </c>
      <c r="E267" s="215" t="s">
        <v>5</v>
      </c>
      <c r="F267" s="216">
        <v>6</v>
      </c>
      <c r="G267" s="213"/>
      <c r="H267" s="217">
        <v>6</v>
      </c>
      <c r="I267" s="213"/>
      <c r="J267" s="213"/>
      <c r="K267" s="213"/>
      <c r="L267" s="36"/>
    </row>
    <row r="268" spans="2:12">
      <c r="B268" s="239"/>
      <c r="C268" s="223">
        <v>95</v>
      </c>
      <c r="D268" s="223" t="s">
        <v>130</v>
      </c>
      <c r="E268" s="186" t="s">
        <v>325</v>
      </c>
      <c r="F268" s="226" t="s">
        <v>326</v>
      </c>
      <c r="G268" s="224" t="s">
        <v>159</v>
      </c>
      <c r="H268" s="225">
        <v>7</v>
      </c>
      <c r="I268" s="234">
        <v>0</v>
      </c>
      <c r="J268" s="234">
        <f>ROUND(I268*H268,2)</f>
        <v>0</v>
      </c>
      <c r="K268" s="226" t="s">
        <v>5</v>
      </c>
      <c r="L268" s="36"/>
    </row>
    <row r="269" spans="2:12">
      <c r="B269" s="239"/>
      <c r="C269" s="213"/>
      <c r="D269" s="214" t="s">
        <v>117</v>
      </c>
      <c r="E269" s="215" t="s">
        <v>5</v>
      </c>
      <c r="F269" s="216">
        <v>7</v>
      </c>
      <c r="G269" s="213"/>
      <c r="H269" s="217">
        <v>7</v>
      </c>
      <c r="I269" s="213"/>
      <c r="J269" s="213"/>
      <c r="K269" s="213"/>
      <c r="L269" s="36"/>
    </row>
    <row r="270" spans="2:12" ht="40.5">
      <c r="B270" s="239"/>
      <c r="C270" s="211">
        <v>96</v>
      </c>
      <c r="D270" s="211" t="s">
        <v>114</v>
      </c>
      <c r="E270" s="182" t="s">
        <v>327</v>
      </c>
      <c r="F270" s="258" t="s">
        <v>328</v>
      </c>
      <c r="G270" s="212" t="s">
        <v>159</v>
      </c>
      <c r="H270" s="183">
        <v>7</v>
      </c>
      <c r="I270" s="228">
        <v>0</v>
      </c>
      <c r="J270" s="228">
        <f>ROUND(I270*H270,2)</f>
        <v>0</v>
      </c>
      <c r="K270" s="252" t="s">
        <v>221</v>
      </c>
      <c r="L270" s="36"/>
    </row>
    <row r="271" spans="2:12">
      <c r="B271" s="239"/>
      <c r="C271" s="213"/>
      <c r="D271" s="214" t="s">
        <v>117</v>
      </c>
      <c r="E271" s="215" t="s">
        <v>5</v>
      </c>
      <c r="F271" s="216">
        <v>7</v>
      </c>
      <c r="G271" s="213"/>
      <c r="H271" s="217">
        <v>7</v>
      </c>
      <c r="I271" s="213"/>
      <c r="J271" s="213"/>
      <c r="K271" s="213"/>
      <c r="L271" s="36"/>
    </row>
    <row r="272" spans="2:12">
      <c r="B272" s="239"/>
      <c r="C272" s="211">
        <v>97</v>
      </c>
      <c r="D272" s="211" t="s">
        <v>114</v>
      </c>
      <c r="E272" s="182" t="s">
        <v>329</v>
      </c>
      <c r="F272" s="251" t="s">
        <v>330</v>
      </c>
      <c r="G272" s="212" t="s">
        <v>159</v>
      </c>
      <c r="H272" s="183">
        <v>5</v>
      </c>
      <c r="I272" s="228">
        <v>0</v>
      </c>
      <c r="J272" s="228">
        <f>ROUND(I272*H272,2)</f>
        <v>0</v>
      </c>
      <c r="K272" s="252" t="s">
        <v>221</v>
      </c>
      <c r="L272" s="36"/>
    </row>
    <row r="273" spans="2:12">
      <c r="B273" s="239"/>
      <c r="C273" s="213"/>
      <c r="D273" s="214" t="s">
        <v>117</v>
      </c>
      <c r="E273" s="215" t="s">
        <v>5</v>
      </c>
      <c r="F273" s="216">
        <v>5</v>
      </c>
      <c r="G273" s="213"/>
      <c r="H273" s="217">
        <v>5</v>
      </c>
      <c r="I273" s="213"/>
      <c r="J273" s="213"/>
      <c r="K273" s="213"/>
      <c r="L273" s="36"/>
    </row>
    <row r="274" spans="2:12">
      <c r="B274" s="239"/>
      <c r="C274" s="223">
        <v>98</v>
      </c>
      <c r="D274" s="223" t="s">
        <v>130</v>
      </c>
      <c r="E274" s="186" t="s">
        <v>331</v>
      </c>
      <c r="F274" s="226" t="s">
        <v>332</v>
      </c>
      <c r="G274" s="224" t="s">
        <v>159</v>
      </c>
      <c r="H274" s="225">
        <v>4</v>
      </c>
      <c r="I274" s="234">
        <v>0</v>
      </c>
      <c r="J274" s="234">
        <f>ROUND(I274*H274,2)</f>
        <v>0</v>
      </c>
      <c r="K274" s="226" t="s">
        <v>5</v>
      </c>
      <c r="L274" s="36"/>
    </row>
    <row r="275" spans="2:12">
      <c r="B275" s="239"/>
      <c r="C275" s="213"/>
      <c r="D275" s="214" t="s">
        <v>117</v>
      </c>
      <c r="E275" s="215" t="s">
        <v>5</v>
      </c>
      <c r="F275" s="216">
        <v>4</v>
      </c>
      <c r="G275" s="213"/>
      <c r="H275" s="217">
        <v>4</v>
      </c>
      <c r="I275" s="213"/>
      <c r="J275" s="213"/>
      <c r="K275" s="213"/>
      <c r="L275" s="36"/>
    </row>
    <row r="276" spans="2:12">
      <c r="B276" s="239"/>
      <c r="C276" s="223">
        <v>99</v>
      </c>
      <c r="D276" s="223" t="s">
        <v>130</v>
      </c>
      <c r="E276" s="186" t="s">
        <v>333</v>
      </c>
      <c r="F276" s="226" t="s">
        <v>334</v>
      </c>
      <c r="G276" s="224" t="s">
        <v>159</v>
      </c>
      <c r="H276" s="225">
        <v>2</v>
      </c>
      <c r="I276" s="234">
        <v>0</v>
      </c>
      <c r="J276" s="234">
        <f>ROUND(I276*H276,2)</f>
        <v>0</v>
      </c>
      <c r="K276" s="226" t="s">
        <v>5</v>
      </c>
      <c r="L276" s="36"/>
    </row>
    <row r="277" spans="2:12">
      <c r="B277" s="239"/>
      <c r="C277" s="213"/>
      <c r="D277" s="214" t="s">
        <v>117</v>
      </c>
      <c r="E277" s="215" t="s">
        <v>5</v>
      </c>
      <c r="F277" s="216">
        <v>2</v>
      </c>
      <c r="G277" s="213"/>
      <c r="H277" s="217">
        <v>2</v>
      </c>
      <c r="I277" s="213"/>
      <c r="J277" s="213"/>
      <c r="K277" s="213"/>
      <c r="L277" s="36"/>
    </row>
    <row r="278" spans="2:12">
      <c r="B278" s="239"/>
      <c r="C278" s="223">
        <v>100</v>
      </c>
      <c r="D278" s="223" t="s">
        <v>130</v>
      </c>
      <c r="E278" s="186" t="s">
        <v>335</v>
      </c>
      <c r="F278" s="226" t="s">
        <v>336</v>
      </c>
      <c r="G278" s="224" t="s">
        <v>159</v>
      </c>
      <c r="H278" s="225">
        <v>1</v>
      </c>
      <c r="I278" s="234">
        <v>0</v>
      </c>
      <c r="J278" s="234">
        <f>ROUND(I278*H278,2)</f>
        <v>0</v>
      </c>
      <c r="K278" s="226" t="s">
        <v>5</v>
      </c>
      <c r="L278" s="36"/>
    </row>
    <row r="279" spans="2:12">
      <c r="B279" s="239"/>
      <c r="C279" s="213"/>
      <c r="D279" s="214" t="s">
        <v>117</v>
      </c>
      <c r="E279" s="215" t="s">
        <v>5</v>
      </c>
      <c r="F279" s="216">
        <v>1</v>
      </c>
      <c r="G279" s="213"/>
      <c r="H279" s="217">
        <v>1</v>
      </c>
      <c r="I279" s="213"/>
      <c r="J279" s="213"/>
      <c r="K279" s="213"/>
      <c r="L279" s="36"/>
    </row>
    <row r="280" spans="2:12">
      <c r="B280" s="239"/>
      <c r="C280" s="223">
        <v>101</v>
      </c>
      <c r="D280" s="223" t="s">
        <v>130</v>
      </c>
      <c r="E280" s="186" t="s">
        <v>337</v>
      </c>
      <c r="F280" s="226" t="s">
        <v>338</v>
      </c>
      <c r="G280" s="224" t="s">
        <v>159</v>
      </c>
      <c r="H280" s="225">
        <v>2</v>
      </c>
      <c r="I280" s="234">
        <v>0</v>
      </c>
      <c r="J280" s="234">
        <f>ROUND(I280*H280,2)</f>
        <v>0</v>
      </c>
      <c r="K280" s="226" t="s">
        <v>5</v>
      </c>
      <c r="L280" s="36"/>
    </row>
    <row r="281" spans="2:12">
      <c r="B281" s="239"/>
      <c r="C281" s="213"/>
      <c r="D281" s="214" t="s">
        <v>117</v>
      </c>
      <c r="E281" s="215" t="s">
        <v>5</v>
      </c>
      <c r="F281" s="216">
        <v>2</v>
      </c>
      <c r="G281" s="213"/>
      <c r="H281" s="217">
        <v>2</v>
      </c>
      <c r="I281" s="213"/>
      <c r="J281" s="213"/>
      <c r="K281" s="213"/>
      <c r="L281" s="36"/>
    </row>
    <row r="282" spans="2:12" s="198" customFormat="1">
      <c r="B282" s="239"/>
      <c r="C282" s="223">
        <v>102</v>
      </c>
      <c r="D282" s="223" t="s">
        <v>130</v>
      </c>
      <c r="E282" s="186" t="s">
        <v>528</v>
      </c>
      <c r="F282" s="226" t="s">
        <v>527</v>
      </c>
      <c r="G282" s="224" t="s">
        <v>159</v>
      </c>
      <c r="H282" s="225">
        <v>1</v>
      </c>
      <c r="I282" s="234">
        <v>0</v>
      </c>
      <c r="J282" s="234">
        <f>ROUND(I282*H282,2)</f>
        <v>0</v>
      </c>
      <c r="K282" s="226" t="s">
        <v>5</v>
      </c>
      <c r="L282" s="36"/>
    </row>
    <row r="283" spans="2:12" s="198" customFormat="1">
      <c r="B283" s="239"/>
      <c r="C283" s="213"/>
      <c r="D283" s="214" t="s">
        <v>117</v>
      </c>
      <c r="E283" s="215" t="s">
        <v>5</v>
      </c>
      <c r="F283" s="216">
        <v>1</v>
      </c>
      <c r="G283" s="213"/>
      <c r="H283" s="217">
        <v>1</v>
      </c>
      <c r="I283" s="213"/>
      <c r="J283" s="213"/>
      <c r="K283" s="213"/>
      <c r="L283" s="36"/>
    </row>
    <row r="284" spans="2:12">
      <c r="B284" s="239"/>
      <c r="C284" s="223">
        <v>103</v>
      </c>
      <c r="D284" s="223" t="s">
        <v>130</v>
      </c>
      <c r="E284" s="186" t="s">
        <v>529</v>
      </c>
      <c r="F284" s="226" t="s">
        <v>530</v>
      </c>
      <c r="G284" s="224" t="s">
        <v>159</v>
      </c>
      <c r="H284" s="225">
        <v>1</v>
      </c>
      <c r="I284" s="234">
        <v>0</v>
      </c>
      <c r="J284" s="234">
        <f>ROUND(I284*H284,2)</f>
        <v>0</v>
      </c>
      <c r="K284" s="226" t="s">
        <v>5</v>
      </c>
      <c r="L284" s="36"/>
    </row>
    <row r="285" spans="2:12">
      <c r="B285" s="239"/>
      <c r="C285" s="213"/>
      <c r="D285" s="214" t="s">
        <v>117</v>
      </c>
      <c r="E285" s="215" t="s">
        <v>5</v>
      </c>
      <c r="F285" s="216">
        <v>1</v>
      </c>
      <c r="G285" s="213"/>
      <c r="H285" s="217">
        <v>1</v>
      </c>
      <c r="I285" s="213"/>
      <c r="J285" s="213"/>
      <c r="K285" s="213"/>
      <c r="L285" s="36"/>
    </row>
    <row r="286" spans="2:12">
      <c r="B286" s="239"/>
      <c r="C286" s="223">
        <v>104</v>
      </c>
      <c r="D286" s="223" t="s">
        <v>130</v>
      </c>
      <c r="E286" s="186" t="s">
        <v>339</v>
      </c>
      <c r="F286" s="226" t="s">
        <v>340</v>
      </c>
      <c r="G286" s="224" t="s">
        <v>159</v>
      </c>
      <c r="H286" s="225">
        <v>6</v>
      </c>
      <c r="I286" s="234">
        <v>0</v>
      </c>
      <c r="J286" s="234">
        <f>ROUND(I286*H286,2)</f>
        <v>0</v>
      </c>
      <c r="K286" s="226" t="s">
        <v>5</v>
      </c>
      <c r="L286" s="36"/>
    </row>
    <row r="287" spans="2:12">
      <c r="B287" s="239"/>
      <c r="C287" s="213"/>
      <c r="D287" s="214" t="s">
        <v>117</v>
      </c>
      <c r="E287" s="215" t="s">
        <v>5</v>
      </c>
      <c r="F287" s="216">
        <v>4</v>
      </c>
      <c r="G287" s="213"/>
      <c r="H287" s="217">
        <v>4</v>
      </c>
      <c r="I287" s="213"/>
      <c r="J287" s="213"/>
      <c r="K287" s="213"/>
      <c r="L287" s="36"/>
    </row>
    <row r="288" spans="2:12">
      <c r="B288" s="239"/>
      <c r="C288" s="211">
        <v>105</v>
      </c>
      <c r="D288" s="211" t="s">
        <v>114</v>
      </c>
      <c r="E288" s="182" t="s">
        <v>341</v>
      </c>
      <c r="F288" s="251" t="s">
        <v>342</v>
      </c>
      <c r="G288" s="212" t="s">
        <v>159</v>
      </c>
      <c r="H288" s="183">
        <v>13</v>
      </c>
      <c r="I288" s="228">
        <v>0</v>
      </c>
      <c r="J288" s="228">
        <f>ROUND(I288*H288,2)</f>
        <v>0</v>
      </c>
      <c r="K288" s="252" t="s">
        <v>221</v>
      </c>
      <c r="L288" s="36"/>
    </row>
    <row r="289" spans="2:12">
      <c r="B289" s="239"/>
      <c r="C289" s="213"/>
      <c r="D289" s="214" t="s">
        <v>117</v>
      </c>
      <c r="E289" s="215" t="s">
        <v>5</v>
      </c>
      <c r="F289" s="216">
        <v>13</v>
      </c>
      <c r="G289" s="213"/>
      <c r="H289" s="217">
        <v>13</v>
      </c>
      <c r="I289" s="213"/>
      <c r="J289" s="213"/>
      <c r="K289" s="213"/>
      <c r="L289" s="36"/>
    </row>
    <row r="290" spans="2:12">
      <c r="B290" s="239"/>
      <c r="C290" s="211">
        <v>106</v>
      </c>
      <c r="D290" s="211" t="s">
        <v>114</v>
      </c>
      <c r="E290" s="182" t="s">
        <v>343</v>
      </c>
      <c r="F290" s="251" t="s">
        <v>344</v>
      </c>
      <c r="G290" s="212" t="s">
        <v>159</v>
      </c>
      <c r="H290" s="183">
        <v>13</v>
      </c>
      <c r="I290" s="228">
        <v>0</v>
      </c>
      <c r="J290" s="228">
        <f>ROUND(I290*H290,2)</f>
        <v>0</v>
      </c>
      <c r="K290" s="252" t="s">
        <v>221</v>
      </c>
      <c r="L290" s="36"/>
    </row>
    <row r="291" spans="2:12">
      <c r="B291" s="239"/>
      <c r="C291" s="213"/>
      <c r="D291" s="214" t="s">
        <v>117</v>
      </c>
      <c r="E291" s="215" t="s">
        <v>5</v>
      </c>
      <c r="F291" s="216">
        <v>13</v>
      </c>
      <c r="G291" s="213"/>
      <c r="H291" s="217">
        <v>13</v>
      </c>
      <c r="I291" s="213"/>
      <c r="J291" s="213"/>
      <c r="K291" s="213"/>
      <c r="L291" s="36"/>
    </row>
    <row r="292" spans="2:12">
      <c r="B292" s="239"/>
      <c r="C292" s="223">
        <v>107</v>
      </c>
      <c r="D292" s="223" t="s">
        <v>130</v>
      </c>
      <c r="E292" s="186" t="s">
        <v>345</v>
      </c>
      <c r="F292" s="226" t="s">
        <v>346</v>
      </c>
      <c r="G292" s="224" t="s">
        <v>159</v>
      </c>
      <c r="H292" s="225">
        <v>13</v>
      </c>
      <c r="I292" s="234">
        <v>0</v>
      </c>
      <c r="J292" s="234">
        <f>ROUND(I292*H292,2)</f>
        <v>0</v>
      </c>
      <c r="K292" s="226" t="s">
        <v>5</v>
      </c>
      <c r="L292" s="36"/>
    </row>
    <row r="293" spans="2:12">
      <c r="B293" s="239"/>
      <c r="C293" s="213"/>
      <c r="D293" s="214" t="s">
        <v>117</v>
      </c>
      <c r="E293" s="215" t="s">
        <v>5</v>
      </c>
      <c r="F293" s="216">
        <v>13</v>
      </c>
      <c r="G293" s="213"/>
      <c r="H293" s="217">
        <v>13</v>
      </c>
      <c r="I293" s="213"/>
      <c r="J293" s="213"/>
      <c r="K293" s="213"/>
      <c r="L293" s="36"/>
    </row>
    <row r="294" spans="2:12" ht="54">
      <c r="B294" s="239"/>
      <c r="C294" s="211">
        <v>108</v>
      </c>
      <c r="D294" s="211" t="s">
        <v>114</v>
      </c>
      <c r="E294" s="182" t="s">
        <v>347</v>
      </c>
      <c r="F294" s="258" t="s">
        <v>348</v>
      </c>
      <c r="G294" s="212" t="s">
        <v>159</v>
      </c>
      <c r="H294" s="183">
        <v>3</v>
      </c>
      <c r="I294" s="228">
        <v>0</v>
      </c>
      <c r="J294" s="228">
        <f>ROUND(I294*H294,2)</f>
        <v>0</v>
      </c>
      <c r="K294" s="252" t="s">
        <v>221</v>
      </c>
      <c r="L294" s="36"/>
    </row>
    <row r="295" spans="2:12">
      <c r="B295" s="239"/>
      <c r="C295" s="223">
        <v>109</v>
      </c>
      <c r="D295" s="223" t="s">
        <v>130</v>
      </c>
      <c r="E295" s="186" t="s">
        <v>349</v>
      </c>
      <c r="F295" s="226" t="s">
        <v>509</v>
      </c>
      <c r="G295" s="224" t="s">
        <v>159</v>
      </c>
      <c r="H295" s="225">
        <v>3</v>
      </c>
      <c r="I295" s="234">
        <v>0</v>
      </c>
      <c r="J295" s="234">
        <f>ROUND(I295*H295,2)</f>
        <v>0</v>
      </c>
      <c r="K295" s="226" t="s">
        <v>5</v>
      </c>
      <c r="L295" s="36"/>
    </row>
    <row r="296" spans="2:12">
      <c r="B296" s="239"/>
      <c r="C296" s="213"/>
      <c r="D296" s="214" t="s">
        <v>117</v>
      </c>
      <c r="E296" s="215" t="s">
        <v>5</v>
      </c>
      <c r="F296" s="216">
        <v>3</v>
      </c>
      <c r="G296" s="213"/>
      <c r="H296" s="217">
        <v>3</v>
      </c>
      <c r="I296" s="213"/>
      <c r="J296" s="213"/>
      <c r="K296" s="213"/>
      <c r="L296" s="36"/>
    </row>
    <row r="297" spans="2:12" ht="54">
      <c r="B297" s="239"/>
      <c r="C297" s="211">
        <v>110</v>
      </c>
      <c r="D297" s="211" t="s">
        <v>114</v>
      </c>
      <c r="E297" s="182" t="s">
        <v>351</v>
      </c>
      <c r="F297" s="258" t="s">
        <v>352</v>
      </c>
      <c r="G297" s="212" t="s">
        <v>159</v>
      </c>
      <c r="H297" s="183">
        <v>16</v>
      </c>
      <c r="I297" s="228">
        <v>0</v>
      </c>
      <c r="J297" s="228">
        <f>ROUND(I297*H297,2)</f>
        <v>0</v>
      </c>
      <c r="K297" s="252" t="s">
        <v>221</v>
      </c>
      <c r="L297" s="36"/>
    </row>
    <row r="298" spans="2:12">
      <c r="B298" s="239"/>
      <c r="C298" s="223">
        <v>111</v>
      </c>
      <c r="D298" s="223" t="s">
        <v>130</v>
      </c>
      <c r="E298" s="186" t="s">
        <v>353</v>
      </c>
      <c r="F298" s="226" t="s">
        <v>354</v>
      </c>
      <c r="G298" s="224" t="s">
        <v>159</v>
      </c>
      <c r="H298" s="225">
        <v>16</v>
      </c>
      <c r="I298" s="234">
        <v>0</v>
      </c>
      <c r="J298" s="234">
        <f>ROUND(I298*H298,2)</f>
        <v>0</v>
      </c>
      <c r="K298" s="226" t="s">
        <v>5</v>
      </c>
      <c r="L298" s="36"/>
    </row>
    <row r="299" spans="2:12">
      <c r="B299" s="239"/>
      <c r="C299" s="213"/>
      <c r="D299" s="214" t="s">
        <v>117</v>
      </c>
      <c r="E299" s="215" t="s">
        <v>5</v>
      </c>
      <c r="F299" s="216">
        <v>16</v>
      </c>
      <c r="G299" s="213"/>
      <c r="H299" s="217">
        <v>16</v>
      </c>
      <c r="I299" s="213"/>
      <c r="J299" s="213"/>
      <c r="K299" s="213"/>
      <c r="L299" s="36"/>
    </row>
    <row r="300" spans="2:12" ht="54">
      <c r="B300" s="239"/>
      <c r="C300" s="211">
        <v>112</v>
      </c>
      <c r="D300" s="211" t="s">
        <v>114</v>
      </c>
      <c r="E300" s="182" t="s">
        <v>355</v>
      </c>
      <c r="F300" s="258" t="s">
        <v>356</v>
      </c>
      <c r="G300" s="212" t="s">
        <v>159</v>
      </c>
      <c r="H300" s="183">
        <v>6</v>
      </c>
      <c r="I300" s="228">
        <v>0</v>
      </c>
      <c r="J300" s="228">
        <f>ROUND(I300*H300,2)</f>
        <v>0</v>
      </c>
      <c r="K300" s="252" t="s">
        <v>221</v>
      </c>
      <c r="L300" s="36"/>
    </row>
    <row r="301" spans="2:12">
      <c r="B301" s="239"/>
      <c r="C301" s="223">
        <v>113</v>
      </c>
      <c r="D301" s="223" t="s">
        <v>130</v>
      </c>
      <c r="E301" s="186" t="s">
        <v>357</v>
      </c>
      <c r="F301" s="226" t="s">
        <v>358</v>
      </c>
      <c r="G301" s="224" t="s">
        <v>159</v>
      </c>
      <c r="H301" s="225">
        <v>6</v>
      </c>
      <c r="I301" s="234">
        <v>0</v>
      </c>
      <c r="J301" s="234">
        <f>ROUND(I301*H301,2)</f>
        <v>0</v>
      </c>
      <c r="K301" s="226" t="s">
        <v>5</v>
      </c>
      <c r="L301" s="36"/>
    </row>
    <row r="302" spans="2:12">
      <c r="B302" s="239"/>
      <c r="C302" s="213"/>
      <c r="D302" s="214" t="s">
        <v>117</v>
      </c>
      <c r="E302" s="215" t="s">
        <v>5</v>
      </c>
      <c r="F302" s="216">
        <v>6</v>
      </c>
      <c r="G302" s="213"/>
      <c r="H302" s="217">
        <v>6</v>
      </c>
      <c r="I302" s="213"/>
      <c r="J302" s="213"/>
      <c r="K302" s="213"/>
      <c r="L302" s="36"/>
    </row>
    <row r="303" spans="2:12" s="198" customFormat="1">
      <c r="B303" s="239"/>
      <c r="C303" s="211">
        <v>114</v>
      </c>
      <c r="D303" s="211" t="s">
        <v>114</v>
      </c>
      <c r="E303" s="187" t="s">
        <v>569</v>
      </c>
      <c r="F303" s="258" t="s">
        <v>570</v>
      </c>
      <c r="G303" s="212" t="s">
        <v>159</v>
      </c>
      <c r="H303" s="183">
        <v>5</v>
      </c>
      <c r="I303" s="228">
        <v>0</v>
      </c>
      <c r="J303" s="228">
        <f t="shared" ref="J303:J312" si="31">ROUND(I303*H303,2)</f>
        <v>0</v>
      </c>
      <c r="K303" s="252" t="s">
        <v>221</v>
      </c>
      <c r="L303" s="36"/>
    </row>
    <row r="304" spans="2:12" s="198" customFormat="1" ht="54">
      <c r="B304" s="239"/>
      <c r="C304" s="211">
        <v>115</v>
      </c>
      <c r="D304" s="211" t="s">
        <v>114</v>
      </c>
      <c r="E304" s="187" t="s">
        <v>510</v>
      </c>
      <c r="F304" s="258" t="s">
        <v>568</v>
      </c>
      <c r="G304" s="212" t="s">
        <v>159</v>
      </c>
      <c r="H304" s="183">
        <v>1</v>
      </c>
      <c r="I304" s="228">
        <v>0</v>
      </c>
      <c r="J304" s="228">
        <f t="shared" si="31"/>
        <v>0</v>
      </c>
      <c r="K304" s="252" t="s">
        <v>221</v>
      </c>
      <c r="L304" s="36"/>
    </row>
    <row r="305" spans="2:12" s="198" customFormat="1">
      <c r="B305" s="239"/>
      <c r="C305" s="245">
        <v>116</v>
      </c>
      <c r="D305" s="223" t="s">
        <v>130</v>
      </c>
      <c r="E305" s="186" t="s">
        <v>511</v>
      </c>
      <c r="F305" s="226" t="s">
        <v>350</v>
      </c>
      <c r="G305" s="224" t="s">
        <v>159</v>
      </c>
      <c r="H305" s="225">
        <v>1</v>
      </c>
      <c r="I305" s="234">
        <v>0</v>
      </c>
      <c r="J305" s="234">
        <f t="shared" si="31"/>
        <v>0</v>
      </c>
      <c r="K305" s="213"/>
      <c r="L305" s="36"/>
    </row>
    <row r="306" spans="2:12" ht="54">
      <c r="B306" s="239"/>
      <c r="C306" s="211">
        <v>117</v>
      </c>
      <c r="D306" s="211" t="s">
        <v>114</v>
      </c>
      <c r="E306" s="182" t="s">
        <v>359</v>
      </c>
      <c r="F306" s="258" t="s">
        <v>360</v>
      </c>
      <c r="G306" s="212" t="s">
        <v>159</v>
      </c>
      <c r="H306" s="183">
        <v>5</v>
      </c>
      <c r="I306" s="228">
        <v>0</v>
      </c>
      <c r="J306" s="228">
        <f t="shared" si="31"/>
        <v>0</v>
      </c>
      <c r="K306" s="252" t="s">
        <v>221</v>
      </c>
      <c r="L306" s="36"/>
    </row>
    <row r="307" spans="2:12">
      <c r="B307" s="239"/>
      <c r="C307" s="223">
        <v>118</v>
      </c>
      <c r="D307" s="223" t="s">
        <v>130</v>
      </c>
      <c r="E307" s="186" t="s">
        <v>361</v>
      </c>
      <c r="F307" s="226" t="s">
        <v>362</v>
      </c>
      <c r="G307" s="224" t="s">
        <v>159</v>
      </c>
      <c r="H307" s="225">
        <v>5</v>
      </c>
      <c r="I307" s="234">
        <v>0</v>
      </c>
      <c r="J307" s="234">
        <f t="shared" si="31"/>
        <v>0</v>
      </c>
      <c r="K307" s="226" t="s">
        <v>5</v>
      </c>
      <c r="L307" s="36"/>
    </row>
    <row r="308" spans="2:12" s="198" customFormat="1">
      <c r="B308" s="239"/>
      <c r="C308" s="211">
        <v>119</v>
      </c>
      <c r="D308" s="211" t="s">
        <v>114</v>
      </c>
      <c r="E308" s="187" t="s">
        <v>642</v>
      </c>
      <c r="F308" s="258" t="s">
        <v>561</v>
      </c>
      <c r="G308" s="212" t="s">
        <v>159</v>
      </c>
      <c r="H308" s="183">
        <v>2</v>
      </c>
      <c r="I308" s="228">
        <v>0</v>
      </c>
      <c r="J308" s="228">
        <f t="shared" si="31"/>
        <v>0</v>
      </c>
      <c r="K308" s="252"/>
      <c r="L308" s="36"/>
    </row>
    <row r="309" spans="2:12" s="198" customFormat="1">
      <c r="B309" s="239"/>
      <c r="C309" s="223">
        <v>120</v>
      </c>
      <c r="D309" s="223" t="s">
        <v>130</v>
      </c>
      <c r="E309" s="186" t="s">
        <v>562</v>
      </c>
      <c r="F309" s="254" t="s">
        <v>563</v>
      </c>
      <c r="G309" s="224" t="s">
        <v>159</v>
      </c>
      <c r="H309" s="225">
        <v>2</v>
      </c>
      <c r="I309" s="234">
        <v>0</v>
      </c>
      <c r="J309" s="234">
        <f t="shared" si="31"/>
        <v>0</v>
      </c>
      <c r="K309" s="226" t="s">
        <v>5</v>
      </c>
      <c r="L309" s="36"/>
    </row>
    <row r="310" spans="2:12" s="198" customFormat="1">
      <c r="B310" s="239"/>
      <c r="C310" s="223">
        <v>121</v>
      </c>
      <c r="D310" s="223" t="s">
        <v>130</v>
      </c>
      <c r="E310" s="186" t="s">
        <v>566</v>
      </c>
      <c r="F310" s="254" t="s">
        <v>564</v>
      </c>
      <c r="G310" s="224" t="s">
        <v>159</v>
      </c>
      <c r="H310" s="225">
        <v>2</v>
      </c>
      <c r="I310" s="234">
        <v>0</v>
      </c>
      <c r="J310" s="234">
        <f t="shared" si="31"/>
        <v>0</v>
      </c>
      <c r="K310" s="226"/>
      <c r="L310" s="36"/>
    </row>
    <row r="311" spans="2:12" s="198" customFormat="1">
      <c r="B311" s="239"/>
      <c r="C311" s="223">
        <v>122</v>
      </c>
      <c r="D311" s="223" t="s">
        <v>130</v>
      </c>
      <c r="E311" s="186" t="s">
        <v>567</v>
      </c>
      <c r="F311" s="254" t="s">
        <v>565</v>
      </c>
      <c r="G311" s="224" t="s">
        <v>159</v>
      </c>
      <c r="H311" s="225">
        <v>3</v>
      </c>
      <c r="I311" s="234">
        <v>0</v>
      </c>
      <c r="J311" s="234">
        <f t="shared" si="31"/>
        <v>0</v>
      </c>
      <c r="K311" s="226"/>
      <c r="L311" s="36"/>
    </row>
    <row r="312" spans="2:12" ht="40.5">
      <c r="B312" s="239"/>
      <c r="C312" s="211">
        <v>123</v>
      </c>
      <c r="D312" s="211" t="s">
        <v>114</v>
      </c>
      <c r="E312" s="182" t="s">
        <v>363</v>
      </c>
      <c r="F312" s="258" t="s">
        <v>364</v>
      </c>
      <c r="G312" s="212" t="s">
        <v>159</v>
      </c>
      <c r="H312" s="183">
        <v>3</v>
      </c>
      <c r="I312" s="228">
        <v>0</v>
      </c>
      <c r="J312" s="228">
        <f t="shared" si="31"/>
        <v>0</v>
      </c>
      <c r="K312" s="252" t="s">
        <v>221</v>
      </c>
      <c r="L312" s="36"/>
    </row>
    <row r="313" spans="2:12">
      <c r="B313" s="239"/>
      <c r="C313" s="213"/>
      <c r="D313" s="214" t="s">
        <v>117</v>
      </c>
      <c r="E313" s="215" t="s">
        <v>5</v>
      </c>
      <c r="F313" s="216">
        <v>3</v>
      </c>
      <c r="G313" s="213"/>
      <c r="H313" s="217">
        <v>3</v>
      </c>
      <c r="I313" s="213"/>
      <c r="J313" s="213"/>
      <c r="K313" s="213"/>
      <c r="L313" s="36"/>
    </row>
    <row r="314" spans="2:12" ht="40.5">
      <c r="B314" s="239"/>
      <c r="C314" s="211">
        <v>124</v>
      </c>
      <c r="D314" s="211" t="s">
        <v>114</v>
      </c>
      <c r="E314" s="182" t="s">
        <v>365</v>
      </c>
      <c r="F314" s="258" t="s">
        <v>366</v>
      </c>
      <c r="G314" s="212" t="s">
        <v>159</v>
      </c>
      <c r="H314" s="183">
        <v>16</v>
      </c>
      <c r="I314" s="228">
        <v>0</v>
      </c>
      <c r="J314" s="228">
        <f>ROUND(I314*H314,2)</f>
        <v>0</v>
      </c>
      <c r="K314" s="252" t="s">
        <v>221</v>
      </c>
      <c r="L314" s="36"/>
    </row>
    <row r="315" spans="2:12">
      <c r="B315" s="239"/>
      <c r="C315" s="213"/>
      <c r="D315" s="214" t="s">
        <v>117</v>
      </c>
      <c r="E315" s="215" t="s">
        <v>5</v>
      </c>
      <c r="F315" s="216">
        <v>16</v>
      </c>
      <c r="G315" s="213"/>
      <c r="H315" s="217">
        <v>16</v>
      </c>
      <c r="I315" s="213"/>
      <c r="J315" s="213"/>
      <c r="K315" s="213"/>
      <c r="L315" s="36"/>
    </row>
    <row r="316" spans="2:12" ht="40.5">
      <c r="B316" s="239"/>
      <c r="C316" s="211">
        <v>125</v>
      </c>
      <c r="D316" s="211" t="s">
        <v>114</v>
      </c>
      <c r="E316" s="182" t="s">
        <v>367</v>
      </c>
      <c r="F316" s="258" t="s">
        <v>368</v>
      </c>
      <c r="G316" s="212" t="s">
        <v>159</v>
      </c>
      <c r="H316" s="183">
        <v>6</v>
      </c>
      <c r="I316" s="228">
        <v>0</v>
      </c>
      <c r="J316" s="228">
        <f>ROUND(I316*H316,2)</f>
        <v>0</v>
      </c>
      <c r="K316" s="252" t="s">
        <v>221</v>
      </c>
      <c r="L316" s="36"/>
    </row>
    <row r="317" spans="2:12">
      <c r="B317" s="239"/>
      <c r="C317" s="213"/>
      <c r="D317" s="214" t="s">
        <v>117</v>
      </c>
      <c r="E317" s="215" t="s">
        <v>5</v>
      </c>
      <c r="F317" s="216">
        <v>6</v>
      </c>
      <c r="G317" s="213"/>
      <c r="H317" s="217">
        <v>6</v>
      </c>
      <c r="I317" s="213"/>
      <c r="J317" s="213"/>
      <c r="K317" s="213"/>
      <c r="L317" s="36"/>
    </row>
    <row r="318" spans="2:12" ht="40.5">
      <c r="B318" s="239"/>
      <c r="C318" s="211">
        <v>126</v>
      </c>
      <c r="D318" s="211" t="s">
        <v>114</v>
      </c>
      <c r="E318" s="182" t="s">
        <v>369</v>
      </c>
      <c r="F318" s="258" t="s">
        <v>370</v>
      </c>
      <c r="G318" s="212" t="s">
        <v>159</v>
      </c>
      <c r="H318" s="183">
        <v>5</v>
      </c>
      <c r="I318" s="228">
        <v>0</v>
      </c>
      <c r="J318" s="228">
        <f>ROUND(I318*H318,2)</f>
        <v>0</v>
      </c>
      <c r="K318" s="252" t="s">
        <v>221</v>
      </c>
      <c r="L318" s="36"/>
    </row>
    <row r="319" spans="2:12">
      <c r="B319" s="239"/>
      <c r="C319" s="213"/>
      <c r="D319" s="214" t="s">
        <v>117</v>
      </c>
      <c r="E319" s="215" t="s">
        <v>5</v>
      </c>
      <c r="F319" s="216">
        <v>5</v>
      </c>
      <c r="G319" s="213"/>
      <c r="H319" s="217">
        <v>5</v>
      </c>
      <c r="I319" s="213"/>
      <c r="J319" s="213"/>
      <c r="K319" s="213"/>
      <c r="L319" s="36"/>
    </row>
    <row r="320" spans="2:12">
      <c r="B320" s="239"/>
      <c r="C320" s="211">
        <v>127</v>
      </c>
      <c r="D320" s="211" t="s">
        <v>114</v>
      </c>
      <c r="E320" s="182" t="s">
        <v>371</v>
      </c>
      <c r="F320" s="251" t="s">
        <v>372</v>
      </c>
      <c r="G320" s="212" t="s">
        <v>159</v>
      </c>
      <c r="H320" s="183">
        <v>12</v>
      </c>
      <c r="I320" s="228">
        <v>0</v>
      </c>
      <c r="J320" s="228">
        <f>ROUND(I320*H320,2)</f>
        <v>0</v>
      </c>
      <c r="K320" s="252" t="s">
        <v>221</v>
      </c>
      <c r="L320" s="36"/>
    </row>
    <row r="321" spans="2:12">
      <c r="B321" s="239"/>
      <c r="C321" s="223">
        <v>128</v>
      </c>
      <c r="D321" s="223" t="s">
        <v>130</v>
      </c>
      <c r="E321" s="186" t="s">
        <v>373</v>
      </c>
      <c r="F321" s="254" t="s">
        <v>571</v>
      </c>
      <c r="G321" s="224" t="s">
        <v>159</v>
      </c>
      <c r="H321" s="225">
        <v>12</v>
      </c>
      <c r="I321" s="234">
        <v>0</v>
      </c>
      <c r="J321" s="234">
        <f>ROUND(I321*H321,2)</f>
        <v>0</v>
      </c>
      <c r="K321" s="226" t="s">
        <v>5</v>
      </c>
      <c r="L321" s="36"/>
    </row>
    <row r="322" spans="2:12">
      <c r="B322" s="239"/>
      <c r="C322" s="213"/>
      <c r="D322" s="214" t="s">
        <v>117</v>
      </c>
      <c r="E322" s="215" t="s">
        <v>5</v>
      </c>
      <c r="F322" s="216">
        <v>12</v>
      </c>
      <c r="G322" s="213"/>
      <c r="H322" s="217">
        <v>12</v>
      </c>
      <c r="I322" s="213"/>
      <c r="J322" s="213"/>
      <c r="K322" s="213"/>
      <c r="L322" s="36"/>
    </row>
    <row r="323" spans="2:12" s="198" customFormat="1">
      <c r="B323" s="239"/>
      <c r="C323" s="223">
        <v>129</v>
      </c>
      <c r="D323" s="223" t="s">
        <v>130</v>
      </c>
      <c r="E323" s="186" t="s">
        <v>573</v>
      </c>
      <c r="F323" s="254" t="s">
        <v>572</v>
      </c>
      <c r="G323" s="224" t="s">
        <v>159</v>
      </c>
      <c r="H323" s="225">
        <v>1</v>
      </c>
      <c r="I323" s="234">
        <v>0</v>
      </c>
      <c r="J323" s="234">
        <f>ROUND(I323*H323,2)</f>
        <v>0</v>
      </c>
      <c r="K323" s="226" t="s">
        <v>5</v>
      </c>
      <c r="L323" s="36"/>
    </row>
    <row r="324" spans="2:12" ht="40.5">
      <c r="B324" s="239"/>
      <c r="C324" s="211">
        <v>130</v>
      </c>
      <c r="D324" s="211" t="s">
        <v>114</v>
      </c>
      <c r="E324" s="182" t="s">
        <v>374</v>
      </c>
      <c r="F324" s="258" t="s">
        <v>375</v>
      </c>
      <c r="G324" s="212" t="s">
        <v>159</v>
      </c>
      <c r="H324" s="183">
        <v>4</v>
      </c>
      <c r="I324" s="228">
        <v>0</v>
      </c>
      <c r="J324" s="228">
        <f>ROUND(I324*H324,2)</f>
        <v>0</v>
      </c>
      <c r="K324" s="252" t="s">
        <v>221</v>
      </c>
      <c r="L324" s="36"/>
    </row>
    <row r="325" spans="2:12">
      <c r="B325" s="239"/>
      <c r="C325" s="213"/>
      <c r="D325" s="214" t="s">
        <v>117</v>
      </c>
      <c r="E325" s="215" t="s">
        <v>5</v>
      </c>
      <c r="F325" s="216">
        <v>4</v>
      </c>
      <c r="G325" s="213"/>
      <c r="H325" s="217">
        <v>4</v>
      </c>
      <c r="I325" s="213"/>
      <c r="J325" s="213"/>
      <c r="K325" s="213"/>
      <c r="L325" s="36"/>
    </row>
    <row r="326" spans="2:12">
      <c r="B326" s="239"/>
      <c r="C326" s="211">
        <v>131</v>
      </c>
      <c r="D326" s="211" t="s">
        <v>114</v>
      </c>
      <c r="E326" s="182" t="s">
        <v>376</v>
      </c>
      <c r="F326" s="251" t="s">
        <v>377</v>
      </c>
      <c r="G326" s="212" t="s">
        <v>159</v>
      </c>
      <c r="H326" s="183">
        <v>4</v>
      </c>
      <c r="I326" s="228">
        <v>0</v>
      </c>
      <c r="J326" s="228">
        <f>ROUND(I326*H326,2)</f>
        <v>0</v>
      </c>
      <c r="K326" s="252" t="s">
        <v>221</v>
      </c>
      <c r="L326" s="36"/>
    </row>
    <row r="327" spans="2:12">
      <c r="B327" s="239"/>
      <c r="C327" s="223">
        <v>132</v>
      </c>
      <c r="D327" s="223" t="s">
        <v>130</v>
      </c>
      <c r="E327" s="186" t="s">
        <v>378</v>
      </c>
      <c r="F327" s="226" t="s">
        <v>379</v>
      </c>
      <c r="G327" s="224" t="s">
        <v>159</v>
      </c>
      <c r="H327" s="225">
        <v>4</v>
      </c>
      <c r="I327" s="234">
        <v>0</v>
      </c>
      <c r="J327" s="234">
        <f>ROUND(I327*H327,2)</f>
        <v>0</v>
      </c>
      <c r="K327" s="226" t="s">
        <v>5</v>
      </c>
      <c r="L327" s="36"/>
    </row>
    <row r="328" spans="2:12">
      <c r="B328" s="239"/>
      <c r="C328" s="213"/>
      <c r="D328" s="214" t="s">
        <v>117</v>
      </c>
      <c r="E328" s="215" t="s">
        <v>5</v>
      </c>
      <c r="F328" s="216">
        <v>4</v>
      </c>
      <c r="G328" s="213"/>
      <c r="H328" s="217">
        <v>4</v>
      </c>
      <c r="I328" s="213"/>
      <c r="J328" s="213"/>
      <c r="K328" s="213"/>
      <c r="L328" s="36"/>
    </row>
    <row r="329" spans="2:12" s="198" customFormat="1">
      <c r="B329" s="239"/>
      <c r="C329" s="223">
        <v>133</v>
      </c>
      <c r="D329" s="223" t="s">
        <v>130</v>
      </c>
      <c r="E329" s="186" t="s">
        <v>574</v>
      </c>
      <c r="F329" s="254" t="s">
        <v>575</v>
      </c>
      <c r="G329" s="224" t="s">
        <v>159</v>
      </c>
      <c r="H329" s="225">
        <v>1</v>
      </c>
      <c r="I329" s="234">
        <v>0</v>
      </c>
      <c r="J329" s="234">
        <f t="shared" ref="J329:J335" si="32">ROUND(I329*H329,2)</f>
        <v>0</v>
      </c>
      <c r="K329" s="226" t="s">
        <v>5</v>
      </c>
      <c r="L329" s="36"/>
    </row>
    <row r="330" spans="2:12" s="198" customFormat="1">
      <c r="B330" s="239"/>
      <c r="C330" s="223">
        <v>134</v>
      </c>
      <c r="D330" s="223" t="s">
        <v>130</v>
      </c>
      <c r="E330" s="186" t="s">
        <v>576</v>
      </c>
      <c r="F330" s="254" t="s">
        <v>577</v>
      </c>
      <c r="G330" s="224" t="s">
        <v>159</v>
      </c>
      <c r="H330" s="225">
        <v>5</v>
      </c>
      <c r="I330" s="234">
        <v>0</v>
      </c>
      <c r="J330" s="234">
        <f t="shared" si="32"/>
        <v>0</v>
      </c>
      <c r="K330" s="226" t="s">
        <v>5</v>
      </c>
      <c r="L330" s="36"/>
    </row>
    <row r="331" spans="2:12" s="198" customFormat="1">
      <c r="B331" s="239"/>
      <c r="C331" s="223">
        <v>135</v>
      </c>
      <c r="D331" s="223" t="s">
        <v>130</v>
      </c>
      <c r="E331" s="186" t="s">
        <v>578</v>
      </c>
      <c r="F331" s="254" t="s">
        <v>579</v>
      </c>
      <c r="G331" s="224" t="s">
        <v>159</v>
      </c>
      <c r="H331" s="225">
        <v>2</v>
      </c>
      <c r="I331" s="234">
        <v>0</v>
      </c>
      <c r="J331" s="234">
        <f t="shared" si="32"/>
        <v>0</v>
      </c>
      <c r="K331" s="226" t="s">
        <v>5</v>
      </c>
      <c r="L331" s="36"/>
    </row>
    <row r="332" spans="2:12" s="198" customFormat="1">
      <c r="B332" s="239"/>
      <c r="C332" s="223">
        <v>136</v>
      </c>
      <c r="D332" s="223" t="s">
        <v>130</v>
      </c>
      <c r="E332" s="186" t="s">
        <v>580</v>
      </c>
      <c r="F332" s="254" t="s">
        <v>581</v>
      </c>
      <c r="G332" s="224" t="s">
        <v>159</v>
      </c>
      <c r="H332" s="225">
        <v>5</v>
      </c>
      <c r="I332" s="234">
        <v>0</v>
      </c>
      <c r="J332" s="234">
        <f t="shared" si="32"/>
        <v>0</v>
      </c>
      <c r="K332" s="226" t="s">
        <v>5</v>
      </c>
      <c r="L332" s="36"/>
    </row>
    <row r="333" spans="2:12" s="198" customFormat="1">
      <c r="B333" s="239"/>
      <c r="C333" s="223">
        <v>137</v>
      </c>
      <c r="D333" s="223" t="s">
        <v>130</v>
      </c>
      <c r="E333" s="186" t="s">
        <v>583</v>
      </c>
      <c r="F333" s="254" t="s">
        <v>582</v>
      </c>
      <c r="G333" s="224" t="s">
        <v>159</v>
      </c>
      <c r="H333" s="225">
        <v>1</v>
      </c>
      <c r="I333" s="234">
        <v>0</v>
      </c>
      <c r="J333" s="234">
        <f t="shared" si="32"/>
        <v>0</v>
      </c>
      <c r="K333" s="226"/>
      <c r="L333" s="36"/>
    </row>
    <row r="334" spans="2:12" ht="40.5">
      <c r="B334" s="239"/>
      <c r="C334" s="211">
        <v>138</v>
      </c>
      <c r="D334" s="211" t="s">
        <v>114</v>
      </c>
      <c r="E334" s="182" t="s">
        <v>380</v>
      </c>
      <c r="F334" s="258" t="s">
        <v>381</v>
      </c>
      <c r="G334" s="212" t="s">
        <v>159</v>
      </c>
      <c r="H334" s="183">
        <v>12</v>
      </c>
      <c r="I334" s="228">
        <v>0</v>
      </c>
      <c r="J334" s="228">
        <f t="shared" si="32"/>
        <v>0</v>
      </c>
      <c r="K334" s="252" t="s">
        <v>221</v>
      </c>
      <c r="L334" s="36"/>
    </row>
    <row r="335" spans="2:12">
      <c r="B335" s="239"/>
      <c r="C335" s="223">
        <v>139</v>
      </c>
      <c r="D335" s="223" t="s">
        <v>130</v>
      </c>
      <c r="E335" s="186" t="s">
        <v>382</v>
      </c>
      <c r="F335" s="226" t="s">
        <v>383</v>
      </c>
      <c r="G335" s="224" t="s">
        <v>159</v>
      </c>
      <c r="H335" s="225">
        <v>12</v>
      </c>
      <c r="I335" s="234">
        <v>0</v>
      </c>
      <c r="J335" s="234">
        <f t="shared" si="32"/>
        <v>0</v>
      </c>
      <c r="K335" s="226" t="s">
        <v>5</v>
      </c>
      <c r="L335" s="36"/>
    </row>
    <row r="336" spans="2:12">
      <c r="B336" s="239"/>
      <c r="C336" s="213"/>
      <c r="D336" s="214" t="s">
        <v>117</v>
      </c>
      <c r="E336" s="215" t="s">
        <v>5</v>
      </c>
      <c r="F336" s="216">
        <v>12</v>
      </c>
      <c r="G336" s="213"/>
      <c r="H336" s="217">
        <v>12</v>
      </c>
      <c r="I336" s="213"/>
      <c r="J336" s="213"/>
      <c r="K336" s="213"/>
      <c r="L336" s="36"/>
    </row>
    <row r="337" spans="2:12" ht="67.5">
      <c r="B337" s="239"/>
      <c r="C337" s="211">
        <v>140</v>
      </c>
      <c r="D337" s="211" t="s">
        <v>114</v>
      </c>
      <c r="E337" s="187" t="s">
        <v>384</v>
      </c>
      <c r="F337" s="252" t="s">
        <v>385</v>
      </c>
      <c r="G337" s="212" t="s">
        <v>159</v>
      </c>
      <c r="H337" s="183">
        <v>5</v>
      </c>
      <c r="I337" s="228">
        <v>0</v>
      </c>
      <c r="J337" s="228">
        <f>ROUND(I337*H337,2)</f>
        <v>0</v>
      </c>
      <c r="K337" s="251" t="s">
        <v>5</v>
      </c>
      <c r="L337" s="36"/>
    </row>
    <row r="338" spans="2:12">
      <c r="B338" s="239"/>
      <c r="C338" s="213"/>
      <c r="D338" s="214" t="s">
        <v>117</v>
      </c>
      <c r="E338" s="215" t="s">
        <v>5</v>
      </c>
      <c r="F338" s="216" t="s">
        <v>508</v>
      </c>
      <c r="G338" s="213"/>
      <c r="H338" s="217">
        <v>5</v>
      </c>
      <c r="I338" s="213"/>
      <c r="J338" s="213"/>
      <c r="K338" s="213"/>
      <c r="L338" s="36"/>
    </row>
    <row r="339" spans="2:12">
      <c r="B339" s="239"/>
      <c r="C339" s="223">
        <v>141</v>
      </c>
      <c r="D339" s="223" t="s">
        <v>130</v>
      </c>
      <c r="E339" s="186" t="s">
        <v>386</v>
      </c>
      <c r="F339" s="226" t="s">
        <v>387</v>
      </c>
      <c r="G339" s="224" t="s">
        <v>159</v>
      </c>
      <c r="H339" s="225">
        <v>4</v>
      </c>
      <c r="I339" s="234">
        <v>0</v>
      </c>
      <c r="J339" s="234">
        <f>ROUND(I339*H339,2)</f>
        <v>0</v>
      </c>
      <c r="K339" s="226" t="s">
        <v>5</v>
      </c>
      <c r="L339" s="36"/>
    </row>
    <row r="340" spans="2:12">
      <c r="B340" s="239"/>
      <c r="C340" s="213"/>
      <c r="D340" s="214" t="s">
        <v>117</v>
      </c>
      <c r="E340" s="215" t="s">
        <v>5</v>
      </c>
      <c r="F340" s="216">
        <v>4</v>
      </c>
      <c r="G340" s="213"/>
      <c r="H340" s="217">
        <v>4</v>
      </c>
      <c r="I340" s="213"/>
      <c r="J340" s="213"/>
      <c r="K340" s="213"/>
      <c r="L340" s="36"/>
    </row>
    <row r="341" spans="2:12">
      <c r="B341" s="239"/>
      <c r="C341" s="223">
        <v>142</v>
      </c>
      <c r="D341" s="223" t="s">
        <v>130</v>
      </c>
      <c r="E341" s="186" t="s">
        <v>388</v>
      </c>
      <c r="F341" s="226" t="s">
        <v>389</v>
      </c>
      <c r="G341" s="224" t="s">
        <v>159</v>
      </c>
      <c r="H341" s="225">
        <v>1</v>
      </c>
      <c r="I341" s="234">
        <v>0</v>
      </c>
      <c r="J341" s="234">
        <f>ROUND(I341*H341,2)</f>
        <v>0</v>
      </c>
      <c r="K341" s="226" t="s">
        <v>5</v>
      </c>
      <c r="L341" s="36"/>
    </row>
    <row r="342" spans="2:12">
      <c r="B342" s="239"/>
      <c r="C342" s="213"/>
      <c r="D342" s="214" t="s">
        <v>117</v>
      </c>
      <c r="E342" s="215" t="s">
        <v>5</v>
      </c>
      <c r="F342" s="216" t="s">
        <v>72</v>
      </c>
      <c r="G342" s="213"/>
      <c r="H342" s="217">
        <v>1</v>
      </c>
      <c r="I342" s="213"/>
      <c r="J342" s="213"/>
      <c r="K342" s="213"/>
      <c r="L342" s="36"/>
    </row>
    <row r="343" spans="2:12" ht="54">
      <c r="B343" s="239"/>
      <c r="C343" s="211">
        <v>143</v>
      </c>
      <c r="D343" s="211" t="s">
        <v>114</v>
      </c>
      <c r="E343" s="182" t="s">
        <v>390</v>
      </c>
      <c r="F343" s="251" t="s">
        <v>391</v>
      </c>
      <c r="G343" s="212" t="s">
        <v>191</v>
      </c>
      <c r="H343" s="183">
        <v>1</v>
      </c>
      <c r="I343" s="228">
        <v>0</v>
      </c>
      <c r="J343" s="228">
        <f>ROUND(I343*H343,2)</f>
        <v>0</v>
      </c>
      <c r="K343" s="251" t="s">
        <v>5</v>
      </c>
      <c r="L343" s="36"/>
    </row>
    <row r="344" spans="2:12">
      <c r="B344" s="239"/>
      <c r="C344" s="213"/>
      <c r="D344" s="214" t="s">
        <v>117</v>
      </c>
      <c r="E344" s="215" t="s">
        <v>5</v>
      </c>
      <c r="F344" s="216" t="s">
        <v>72</v>
      </c>
      <c r="G344" s="213"/>
      <c r="H344" s="217">
        <v>1</v>
      </c>
      <c r="I344" s="213"/>
      <c r="J344" s="213"/>
      <c r="K344" s="213"/>
      <c r="L344" s="36"/>
    </row>
    <row r="345" spans="2:12">
      <c r="B345" s="239"/>
      <c r="C345" s="223">
        <v>144</v>
      </c>
      <c r="D345" s="223" t="s">
        <v>130</v>
      </c>
      <c r="E345" s="186" t="s">
        <v>392</v>
      </c>
      <c r="F345" s="226" t="s">
        <v>393</v>
      </c>
      <c r="G345" s="224" t="s">
        <v>118</v>
      </c>
      <c r="H345" s="225">
        <v>10</v>
      </c>
      <c r="I345" s="234">
        <v>0</v>
      </c>
      <c r="J345" s="234">
        <f>ROUND(I345*H345,2)</f>
        <v>0</v>
      </c>
      <c r="K345" s="254" t="s">
        <v>221</v>
      </c>
      <c r="L345" s="36"/>
    </row>
    <row r="346" spans="2:12">
      <c r="B346" s="239"/>
      <c r="C346" s="213"/>
      <c r="D346" s="214" t="s">
        <v>117</v>
      </c>
      <c r="E346" s="215" t="s">
        <v>5</v>
      </c>
      <c r="F346" s="216" t="s">
        <v>394</v>
      </c>
      <c r="G346" s="213"/>
      <c r="H346" s="217">
        <v>10</v>
      </c>
      <c r="I346" s="213"/>
      <c r="J346" s="213"/>
      <c r="K346" s="213"/>
      <c r="L346" s="36"/>
    </row>
    <row r="347" spans="2:12">
      <c r="B347" s="239"/>
      <c r="C347" s="223">
        <v>145</v>
      </c>
      <c r="D347" s="223" t="s">
        <v>130</v>
      </c>
      <c r="E347" s="186" t="s">
        <v>395</v>
      </c>
      <c r="F347" s="226" t="s">
        <v>396</v>
      </c>
      <c r="G347" s="224" t="s">
        <v>159</v>
      </c>
      <c r="H347" s="225">
        <v>30</v>
      </c>
      <c r="I347" s="234">
        <v>0</v>
      </c>
      <c r="J347" s="234">
        <f>ROUND(I347*H347,2)</f>
        <v>0</v>
      </c>
      <c r="K347" s="254" t="s">
        <v>221</v>
      </c>
      <c r="L347" s="36"/>
    </row>
    <row r="348" spans="2:12">
      <c r="B348" s="239"/>
      <c r="C348" s="213"/>
      <c r="D348" s="214" t="s">
        <v>117</v>
      </c>
      <c r="E348" s="215" t="s">
        <v>5</v>
      </c>
      <c r="F348" s="216">
        <v>30</v>
      </c>
      <c r="G348" s="213"/>
      <c r="H348" s="217">
        <v>30</v>
      </c>
      <c r="I348" s="213"/>
      <c r="J348" s="213"/>
      <c r="K348" s="213"/>
      <c r="L348" s="36"/>
    </row>
    <row r="349" spans="2:12" s="198" customFormat="1">
      <c r="B349" s="239"/>
      <c r="C349" s="211">
        <v>146</v>
      </c>
      <c r="D349" s="211" t="s">
        <v>114</v>
      </c>
      <c r="E349" s="233" t="s">
        <v>584</v>
      </c>
      <c r="F349" s="258" t="s">
        <v>585</v>
      </c>
      <c r="G349" s="212" t="s">
        <v>159</v>
      </c>
      <c r="H349" s="183">
        <v>1</v>
      </c>
      <c r="I349" s="228">
        <v>0</v>
      </c>
      <c r="J349" s="228">
        <f>ROUND(I349*H349,2)</f>
        <v>0</v>
      </c>
      <c r="K349" s="252"/>
      <c r="L349" s="36"/>
    </row>
    <row r="350" spans="2:12" s="198" customFormat="1">
      <c r="B350" s="239"/>
      <c r="C350" s="213"/>
      <c r="D350" s="214" t="s">
        <v>117</v>
      </c>
      <c r="E350" s="215" t="s">
        <v>5</v>
      </c>
      <c r="F350" s="216" t="s">
        <v>72</v>
      </c>
      <c r="G350" s="213"/>
      <c r="H350" s="217">
        <v>1</v>
      </c>
      <c r="I350" s="213"/>
      <c r="J350" s="213"/>
      <c r="K350" s="213"/>
      <c r="L350" s="36"/>
    </row>
    <row r="351" spans="2:12" s="198" customFormat="1">
      <c r="B351" s="239"/>
      <c r="C351" s="223">
        <v>147</v>
      </c>
      <c r="D351" s="223" t="s">
        <v>130</v>
      </c>
      <c r="E351" s="186" t="s">
        <v>586</v>
      </c>
      <c r="F351" s="226" t="s">
        <v>587</v>
      </c>
      <c r="G351" s="244" t="s">
        <v>159</v>
      </c>
      <c r="H351" s="225">
        <v>1</v>
      </c>
      <c r="I351" s="234">
        <v>0</v>
      </c>
      <c r="J351" s="234">
        <f>ROUND(I351*H351,2)</f>
        <v>0</v>
      </c>
      <c r="K351" s="226" t="s">
        <v>5</v>
      </c>
      <c r="L351" s="36"/>
    </row>
    <row r="352" spans="2:12" s="198" customFormat="1">
      <c r="B352" s="239"/>
      <c r="C352" s="213"/>
      <c r="D352" s="214" t="s">
        <v>117</v>
      </c>
      <c r="E352" s="215" t="s">
        <v>5</v>
      </c>
      <c r="F352" s="216" t="s">
        <v>72</v>
      </c>
      <c r="G352" s="213"/>
      <c r="H352" s="217">
        <v>1</v>
      </c>
      <c r="I352" s="213"/>
      <c r="J352" s="213"/>
      <c r="K352" s="213"/>
      <c r="L352" s="36"/>
    </row>
    <row r="353" spans="2:12" s="198" customFormat="1">
      <c r="B353" s="239"/>
      <c r="C353" s="211">
        <v>148</v>
      </c>
      <c r="D353" s="211" t="s">
        <v>114</v>
      </c>
      <c r="E353" s="233" t="s">
        <v>588</v>
      </c>
      <c r="F353" s="258" t="s">
        <v>590</v>
      </c>
      <c r="G353" s="212" t="s">
        <v>159</v>
      </c>
      <c r="H353" s="183">
        <v>1</v>
      </c>
      <c r="I353" s="228">
        <v>0</v>
      </c>
      <c r="J353" s="228">
        <f>ROUND(I353*H353,2)</f>
        <v>0</v>
      </c>
      <c r="K353" s="252"/>
      <c r="L353" s="36"/>
    </row>
    <row r="354" spans="2:12" s="198" customFormat="1">
      <c r="B354" s="239"/>
      <c r="C354" s="213"/>
      <c r="D354" s="214" t="s">
        <v>117</v>
      </c>
      <c r="E354" s="215" t="s">
        <v>5</v>
      </c>
      <c r="F354" s="216" t="s">
        <v>72</v>
      </c>
      <c r="G354" s="213"/>
      <c r="H354" s="217">
        <v>1</v>
      </c>
      <c r="I354" s="213"/>
      <c r="J354" s="213"/>
      <c r="K354" s="213"/>
      <c r="L354" s="36"/>
    </row>
    <row r="355" spans="2:12" s="198" customFormat="1">
      <c r="B355" s="239"/>
      <c r="C355" s="223">
        <v>149</v>
      </c>
      <c r="D355" s="223" t="s">
        <v>130</v>
      </c>
      <c r="E355" s="186" t="s">
        <v>589</v>
      </c>
      <c r="F355" s="226" t="s">
        <v>591</v>
      </c>
      <c r="G355" s="244" t="s">
        <v>159</v>
      </c>
      <c r="H355" s="225">
        <v>1</v>
      </c>
      <c r="I355" s="234">
        <v>0</v>
      </c>
      <c r="J355" s="234">
        <f>ROUND(I355*H355,2)</f>
        <v>0</v>
      </c>
      <c r="K355" s="226" t="s">
        <v>5</v>
      </c>
      <c r="L355" s="36"/>
    </row>
    <row r="356" spans="2:12" s="198" customFormat="1">
      <c r="B356" s="239"/>
      <c r="C356" s="213"/>
      <c r="D356" s="214" t="s">
        <v>117</v>
      </c>
      <c r="E356" s="215" t="s">
        <v>5</v>
      </c>
      <c r="F356" s="216" t="s">
        <v>72</v>
      </c>
      <c r="G356" s="213"/>
      <c r="H356" s="217">
        <v>1</v>
      </c>
      <c r="I356" s="213"/>
      <c r="J356" s="213"/>
      <c r="K356" s="213"/>
      <c r="L356" s="36"/>
    </row>
    <row r="357" spans="2:12" ht="27">
      <c r="B357" s="239"/>
      <c r="C357" s="211">
        <v>150</v>
      </c>
      <c r="D357" s="211" t="s">
        <v>114</v>
      </c>
      <c r="E357" s="233" t="s">
        <v>397</v>
      </c>
      <c r="F357" s="258" t="s">
        <v>398</v>
      </c>
      <c r="G357" s="212" t="s">
        <v>159</v>
      </c>
      <c r="H357" s="183">
        <v>1</v>
      </c>
      <c r="I357" s="228">
        <v>0</v>
      </c>
      <c r="J357" s="228">
        <f>ROUND(I357*H357,2)</f>
        <v>0</v>
      </c>
      <c r="K357" s="252" t="s">
        <v>221</v>
      </c>
      <c r="L357" s="36"/>
    </row>
    <row r="358" spans="2:12">
      <c r="B358" s="239"/>
      <c r="C358" s="213"/>
      <c r="D358" s="214" t="s">
        <v>117</v>
      </c>
      <c r="E358" s="215" t="s">
        <v>5</v>
      </c>
      <c r="F358" s="216" t="s">
        <v>72</v>
      </c>
      <c r="G358" s="213"/>
      <c r="H358" s="217">
        <v>1</v>
      </c>
      <c r="I358" s="213"/>
      <c r="J358" s="213"/>
      <c r="K358" s="213"/>
      <c r="L358" s="36"/>
    </row>
    <row r="359" spans="2:12">
      <c r="B359" s="239"/>
      <c r="C359" s="223">
        <v>151</v>
      </c>
      <c r="D359" s="223" t="s">
        <v>130</v>
      </c>
      <c r="E359" s="227" t="s">
        <v>399</v>
      </c>
      <c r="F359" s="226" t="s">
        <v>400</v>
      </c>
      <c r="G359" s="224" t="s">
        <v>191</v>
      </c>
      <c r="H359" s="225">
        <v>1</v>
      </c>
      <c r="I359" s="234">
        <v>0</v>
      </c>
      <c r="J359" s="234">
        <f>ROUND(I359*H359,2)</f>
        <v>0</v>
      </c>
      <c r="K359" s="226" t="s">
        <v>5</v>
      </c>
      <c r="L359" s="36"/>
    </row>
    <row r="360" spans="2:12">
      <c r="B360" s="239"/>
      <c r="C360" s="213"/>
      <c r="D360" s="214" t="s">
        <v>117</v>
      </c>
      <c r="E360" s="215" t="s">
        <v>5</v>
      </c>
      <c r="F360" s="216" t="s">
        <v>72</v>
      </c>
      <c r="G360" s="213"/>
      <c r="H360" s="217">
        <v>1</v>
      </c>
      <c r="I360" s="213"/>
      <c r="J360" s="213"/>
      <c r="K360" s="213"/>
      <c r="L360" s="36"/>
    </row>
    <row r="361" spans="2:12" ht="40.5">
      <c r="B361" s="239"/>
      <c r="C361" s="211">
        <v>152</v>
      </c>
      <c r="D361" s="211" t="s">
        <v>114</v>
      </c>
      <c r="E361" s="182" t="s">
        <v>401</v>
      </c>
      <c r="F361" s="251" t="s">
        <v>402</v>
      </c>
      <c r="G361" s="212" t="s">
        <v>191</v>
      </c>
      <c r="H361" s="183">
        <v>1</v>
      </c>
      <c r="I361" s="228">
        <v>0</v>
      </c>
      <c r="J361" s="228">
        <f>ROUND(I361*H361,2)</f>
        <v>0</v>
      </c>
      <c r="K361" s="251" t="s">
        <v>5</v>
      </c>
      <c r="L361" s="36"/>
    </row>
    <row r="362" spans="2:12">
      <c r="B362" s="239"/>
      <c r="C362" s="213"/>
      <c r="D362" s="214" t="s">
        <v>117</v>
      </c>
      <c r="E362" s="215" t="s">
        <v>5</v>
      </c>
      <c r="F362" s="216" t="s">
        <v>72</v>
      </c>
      <c r="G362" s="213"/>
      <c r="H362" s="217">
        <v>1</v>
      </c>
      <c r="I362" s="213"/>
      <c r="J362" s="213"/>
      <c r="K362" s="252"/>
      <c r="L362" s="36"/>
    </row>
    <row r="363" spans="2:12" s="198" customFormat="1" ht="40.5">
      <c r="B363" s="239"/>
      <c r="C363" s="211">
        <v>153</v>
      </c>
      <c r="D363" s="211" t="s">
        <v>114</v>
      </c>
      <c r="E363" s="187" t="s">
        <v>417</v>
      </c>
      <c r="F363" s="252" t="s">
        <v>594</v>
      </c>
      <c r="G363" s="219" t="s">
        <v>159</v>
      </c>
      <c r="H363" s="183">
        <v>1</v>
      </c>
      <c r="I363" s="228">
        <v>0</v>
      </c>
      <c r="J363" s="228">
        <f>ROUND(I363*H363,2)</f>
        <v>0</v>
      </c>
      <c r="K363" s="213"/>
      <c r="L363" s="36"/>
    </row>
    <row r="364" spans="2:12">
      <c r="B364" s="239"/>
      <c r="C364" s="211">
        <v>154</v>
      </c>
      <c r="D364" s="211" t="s">
        <v>114</v>
      </c>
      <c r="E364" s="182" t="s">
        <v>403</v>
      </c>
      <c r="F364" s="258" t="s">
        <v>404</v>
      </c>
      <c r="G364" s="212" t="s">
        <v>159</v>
      </c>
      <c r="H364" s="183">
        <v>1</v>
      </c>
      <c r="I364" s="228">
        <v>0</v>
      </c>
      <c r="J364" s="228">
        <f>ROUND(I364*H364,2)</f>
        <v>0</v>
      </c>
      <c r="K364" s="252" t="s">
        <v>221</v>
      </c>
      <c r="L364" s="36"/>
    </row>
    <row r="365" spans="2:12">
      <c r="B365" s="239"/>
      <c r="C365" s="213"/>
      <c r="D365" s="214" t="s">
        <v>117</v>
      </c>
      <c r="E365" s="215" t="s">
        <v>5</v>
      </c>
      <c r="F365" s="216" t="s">
        <v>72</v>
      </c>
      <c r="G365" s="213"/>
      <c r="H365" s="217">
        <v>1</v>
      </c>
      <c r="I365" s="213"/>
      <c r="J365" s="213"/>
      <c r="K365" s="213"/>
      <c r="L365" s="36"/>
    </row>
    <row r="366" spans="2:12" ht="27">
      <c r="B366" s="239"/>
      <c r="C366" s="211">
        <v>155</v>
      </c>
      <c r="D366" s="211" t="s">
        <v>114</v>
      </c>
      <c r="E366" s="182" t="s">
        <v>405</v>
      </c>
      <c r="F366" s="258" t="s">
        <v>406</v>
      </c>
      <c r="G366" s="212" t="s">
        <v>159</v>
      </c>
      <c r="H366" s="183">
        <v>4</v>
      </c>
      <c r="I366" s="228">
        <v>0</v>
      </c>
      <c r="J366" s="228">
        <f>ROUND(I366*H366,2)</f>
        <v>0</v>
      </c>
      <c r="K366" s="252" t="s">
        <v>221</v>
      </c>
      <c r="L366" s="36"/>
    </row>
    <row r="367" spans="2:12">
      <c r="B367" s="239"/>
      <c r="C367" s="213"/>
      <c r="D367" s="214" t="s">
        <v>117</v>
      </c>
      <c r="E367" s="215" t="s">
        <v>5</v>
      </c>
      <c r="F367" s="216">
        <v>4</v>
      </c>
      <c r="G367" s="213"/>
      <c r="H367" s="217">
        <v>4</v>
      </c>
      <c r="I367" s="213"/>
      <c r="J367" s="213"/>
      <c r="K367" s="213"/>
      <c r="L367" s="36"/>
    </row>
    <row r="368" spans="2:12" ht="27">
      <c r="B368" s="239"/>
      <c r="C368" s="211">
        <v>156</v>
      </c>
      <c r="D368" s="211" t="s">
        <v>114</v>
      </c>
      <c r="E368" s="182" t="s">
        <v>407</v>
      </c>
      <c r="F368" s="258" t="s">
        <v>408</v>
      </c>
      <c r="G368" s="212" t="s">
        <v>159</v>
      </c>
      <c r="H368" s="183">
        <v>2</v>
      </c>
      <c r="I368" s="228">
        <v>0</v>
      </c>
      <c r="J368" s="228">
        <f>ROUND(I368*H368,2)</f>
        <v>0</v>
      </c>
      <c r="K368" s="252" t="s">
        <v>221</v>
      </c>
      <c r="L368" s="36"/>
    </row>
    <row r="369" spans="2:12">
      <c r="B369" s="239"/>
      <c r="C369" s="213"/>
      <c r="D369" s="214" t="s">
        <v>117</v>
      </c>
      <c r="E369" s="215" t="s">
        <v>5</v>
      </c>
      <c r="F369" s="216">
        <v>2</v>
      </c>
      <c r="G369" s="213"/>
      <c r="H369" s="217">
        <v>2</v>
      </c>
      <c r="I369" s="213"/>
      <c r="J369" s="213"/>
      <c r="K369" s="213"/>
      <c r="L369" s="36"/>
    </row>
    <row r="370" spans="2:12" ht="27">
      <c r="B370" s="239"/>
      <c r="C370" s="211">
        <v>157</v>
      </c>
      <c r="D370" s="211" t="s">
        <v>114</v>
      </c>
      <c r="E370" s="233" t="s">
        <v>409</v>
      </c>
      <c r="F370" s="258" t="s">
        <v>410</v>
      </c>
      <c r="G370" s="212" t="s">
        <v>159</v>
      </c>
      <c r="H370" s="183">
        <v>1</v>
      </c>
      <c r="I370" s="228">
        <v>0</v>
      </c>
      <c r="J370" s="228">
        <f t="shared" ref="J370:J377" si="33">ROUND(I370*H370,2)</f>
        <v>0</v>
      </c>
      <c r="K370" s="252" t="s">
        <v>221</v>
      </c>
      <c r="L370" s="36"/>
    </row>
    <row r="371" spans="2:12" ht="27">
      <c r="B371" s="239"/>
      <c r="C371" s="211">
        <v>158</v>
      </c>
      <c r="D371" s="211" t="s">
        <v>114</v>
      </c>
      <c r="E371" s="233" t="s">
        <v>411</v>
      </c>
      <c r="F371" s="258" t="s">
        <v>412</v>
      </c>
      <c r="G371" s="212" t="s">
        <v>159</v>
      </c>
      <c r="H371" s="183">
        <v>1</v>
      </c>
      <c r="I371" s="228">
        <v>0</v>
      </c>
      <c r="J371" s="228">
        <f t="shared" si="33"/>
        <v>0</v>
      </c>
      <c r="K371" s="252" t="s">
        <v>221</v>
      </c>
      <c r="L371" s="36"/>
    </row>
    <row r="372" spans="2:12" ht="54">
      <c r="B372" s="239"/>
      <c r="C372" s="211">
        <v>159</v>
      </c>
      <c r="D372" s="211" t="s">
        <v>114</v>
      </c>
      <c r="E372" s="233" t="s">
        <v>413</v>
      </c>
      <c r="F372" s="258" t="s">
        <v>414</v>
      </c>
      <c r="G372" s="212" t="s">
        <v>159</v>
      </c>
      <c r="H372" s="183">
        <v>1</v>
      </c>
      <c r="I372" s="228">
        <v>0</v>
      </c>
      <c r="J372" s="228">
        <f t="shared" si="33"/>
        <v>0</v>
      </c>
      <c r="K372" s="252" t="s">
        <v>221</v>
      </c>
      <c r="L372" s="36"/>
    </row>
    <row r="373" spans="2:12">
      <c r="B373" s="239"/>
      <c r="C373" s="211">
        <v>160</v>
      </c>
      <c r="D373" s="211" t="s">
        <v>114</v>
      </c>
      <c r="E373" s="233" t="s">
        <v>415</v>
      </c>
      <c r="F373" s="258" t="s">
        <v>416</v>
      </c>
      <c r="G373" s="212" t="s">
        <v>159</v>
      </c>
      <c r="H373" s="183">
        <v>1</v>
      </c>
      <c r="I373" s="228">
        <v>0</v>
      </c>
      <c r="J373" s="228">
        <f t="shared" si="33"/>
        <v>0</v>
      </c>
      <c r="K373" s="252" t="s">
        <v>221</v>
      </c>
      <c r="L373" s="36"/>
    </row>
    <row r="374" spans="2:12" ht="27">
      <c r="B374" s="239"/>
      <c r="C374" s="211">
        <v>161</v>
      </c>
      <c r="D374" s="211" t="s">
        <v>114</v>
      </c>
      <c r="E374" s="182" t="s">
        <v>417</v>
      </c>
      <c r="F374" s="251" t="s">
        <v>418</v>
      </c>
      <c r="G374" s="212" t="s">
        <v>191</v>
      </c>
      <c r="H374" s="183">
        <v>1</v>
      </c>
      <c r="I374" s="228">
        <v>0</v>
      </c>
      <c r="J374" s="228">
        <f t="shared" si="33"/>
        <v>0</v>
      </c>
      <c r="K374" s="251" t="s">
        <v>5</v>
      </c>
      <c r="L374" s="36"/>
    </row>
    <row r="375" spans="2:12" s="198" customFormat="1" ht="27">
      <c r="B375" s="239"/>
      <c r="C375" s="211">
        <v>162</v>
      </c>
      <c r="D375" s="211" t="s">
        <v>114</v>
      </c>
      <c r="E375" s="187" t="s">
        <v>592</v>
      </c>
      <c r="F375" s="252" t="s">
        <v>593</v>
      </c>
      <c r="G375" s="212" t="s">
        <v>191</v>
      </c>
      <c r="H375" s="183">
        <v>1</v>
      </c>
      <c r="I375" s="228">
        <v>0</v>
      </c>
      <c r="J375" s="228">
        <f t="shared" ref="J375" si="34">ROUND(I375*H375,2)</f>
        <v>0</v>
      </c>
      <c r="K375" s="251"/>
      <c r="L375" s="36"/>
    </row>
    <row r="376" spans="2:12" ht="27">
      <c r="B376" s="239"/>
      <c r="C376" s="211">
        <v>163</v>
      </c>
      <c r="D376" s="218" t="s">
        <v>114</v>
      </c>
      <c r="E376" s="187" t="s">
        <v>419</v>
      </c>
      <c r="F376" s="252" t="s">
        <v>420</v>
      </c>
      <c r="G376" s="219" t="s">
        <v>159</v>
      </c>
      <c r="H376" s="183">
        <v>1</v>
      </c>
      <c r="I376" s="228">
        <v>0</v>
      </c>
      <c r="J376" s="228">
        <f t="shared" si="33"/>
        <v>0</v>
      </c>
      <c r="K376" s="252" t="s">
        <v>221</v>
      </c>
      <c r="L376" s="36"/>
    </row>
    <row r="377" spans="2:12" ht="40.5">
      <c r="B377" s="239"/>
      <c r="C377" s="211">
        <v>164</v>
      </c>
      <c r="D377" s="211" t="s">
        <v>114</v>
      </c>
      <c r="E377" s="182" t="s">
        <v>421</v>
      </c>
      <c r="F377" s="251" t="s">
        <v>422</v>
      </c>
      <c r="G377" s="212" t="s">
        <v>159</v>
      </c>
      <c r="H377" s="183">
        <v>13</v>
      </c>
      <c r="I377" s="228">
        <v>0</v>
      </c>
      <c r="J377" s="228">
        <f t="shared" si="33"/>
        <v>0</v>
      </c>
      <c r="K377" s="251" t="s">
        <v>5</v>
      </c>
      <c r="L377" s="36"/>
    </row>
    <row r="378" spans="2:12">
      <c r="B378" s="239"/>
      <c r="C378" s="213"/>
      <c r="D378" s="214" t="s">
        <v>117</v>
      </c>
      <c r="E378" s="215" t="s">
        <v>5</v>
      </c>
      <c r="F378" s="216">
        <v>13</v>
      </c>
      <c r="G378" s="213"/>
      <c r="H378" s="217">
        <v>13</v>
      </c>
      <c r="I378" s="213"/>
      <c r="J378" s="213"/>
      <c r="K378" s="213"/>
      <c r="L378" s="36"/>
    </row>
    <row r="379" spans="2:12">
      <c r="B379" s="239"/>
      <c r="C379" s="223">
        <v>165</v>
      </c>
      <c r="D379" s="223" t="s">
        <v>130</v>
      </c>
      <c r="E379" s="186" t="s">
        <v>423</v>
      </c>
      <c r="F379" s="254" t="s">
        <v>424</v>
      </c>
      <c r="G379" s="224" t="s">
        <v>159</v>
      </c>
      <c r="H379" s="225">
        <v>13</v>
      </c>
      <c r="I379" s="234">
        <v>0</v>
      </c>
      <c r="J379" s="234">
        <f>ROUND(I379*H379,2)</f>
        <v>0</v>
      </c>
      <c r="K379" s="226" t="s">
        <v>5</v>
      </c>
      <c r="L379" s="36"/>
    </row>
    <row r="380" spans="2:12" ht="40.5">
      <c r="B380" s="239"/>
      <c r="C380" s="211">
        <v>166</v>
      </c>
      <c r="D380" s="211" t="s">
        <v>114</v>
      </c>
      <c r="E380" s="182" t="s">
        <v>425</v>
      </c>
      <c r="F380" s="251" t="s">
        <v>426</v>
      </c>
      <c r="G380" s="212" t="s">
        <v>191</v>
      </c>
      <c r="H380" s="183">
        <v>1</v>
      </c>
      <c r="I380" s="228">
        <v>0</v>
      </c>
      <c r="J380" s="228">
        <f>ROUND(I380*H380,2)</f>
        <v>0</v>
      </c>
      <c r="K380" s="251" t="s">
        <v>5</v>
      </c>
      <c r="L380" s="36"/>
    </row>
    <row r="381" spans="2:12" s="198" customFormat="1">
      <c r="B381" s="239"/>
      <c r="C381" s="211">
        <v>167</v>
      </c>
      <c r="D381" s="211" t="s">
        <v>114</v>
      </c>
      <c r="E381" s="187" t="s">
        <v>595</v>
      </c>
      <c r="F381" s="252" t="s">
        <v>596</v>
      </c>
      <c r="G381" s="212" t="s">
        <v>191</v>
      </c>
      <c r="H381" s="183">
        <v>1</v>
      </c>
      <c r="I381" s="228">
        <v>0</v>
      </c>
      <c r="J381" s="228">
        <f>ROUND(I381*H381,2)</f>
        <v>0</v>
      </c>
      <c r="K381" s="226" t="s">
        <v>5</v>
      </c>
      <c r="L381" s="36"/>
    </row>
    <row r="382" spans="2:12" ht="29.25" customHeight="1">
      <c r="B382" s="239"/>
      <c r="C382" s="220"/>
      <c r="D382" s="221" t="s">
        <v>65</v>
      </c>
      <c r="E382" s="222" t="s">
        <v>427</v>
      </c>
      <c r="F382" s="222" t="s">
        <v>428</v>
      </c>
      <c r="G382" s="220"/>
      <c r="H382" s="220"/>
      <c r="I382" s="220"/>
      <c r="J382" s="253">
        <f>SUM(J383:J447)</f>
        <v>0</v>
      </c>
      <c r="K382" s="220"/>
      <c r="L382" s="36"/>
    </row>
    <row r="383" spans="2:12">
      <c r="B383" s="239"/>
      <c r="C383" s="211">
        <v>168</v>
      </c>
      <c r="D383" s="211" t="s">
        <v>114</v>
      </c>
      <c r="E383" s="182" t="s">
        <v>429</v>
      </c>
      <c r="F383" s="251" t="s">
        <v>430</v>
      </c>
      <c r="G383" s="212" t="s">
        <v>431</v>
      </c>
      <c r="H383" s="183">
        <v>0.33500000000000002</v>
      </c>
      <c r="I383" s="228">
        <v>0</v>
      </c>
      <c r="J383" s="228">
        <f>ROUND(I383*H383,2)</f>
        <v>0</v>
      </c>
      <c r="K383" s="251" t="s">
        <v>432</v>
      </c>
      <c r="L383" s="36"/>
    </row>
    <row r="384" spans="2:12">
      <c r="B384" s="239"/>
      <c r="C384" s="213"/>
      <c r="D384" s="214" t="s">
        <v>117</v>
      </c>
      <c r="E384" s="215" t="s">
        <v>5</v>
      </c>
      <c r="F384" s="216" t="s">
        <v>531</v>
      </c>
      <c r="G384" s="213"/>
      <c r="H384" s="217">
        <v>0.33500000000000002</v>
      </c>
      <c r="I384" s="213"/>
      <c r="J384" s="213"/>
      <c r="K384" s="213"/>
      <c r="L384" s="36"/>
    </row>
    <row r="385" spans="2:12" ht="54">
      <c r="B385" s="239"/>
      <c r="C385" s="211">
        <v>169</v>
      </c>
      <c r="D385" s="211" t="s">
        <v>114</v>
      </c>
      <c r="E385" s="182" t="s">
        <v>433</v>
      </c>
      <c r="F385" s="258" t="s">
        <v>434</v>
      </c>
      <c r="G385" s="212" t="s">
        <v>159</v>
      </c>
      <c r="H385" s="183">
        <v>6</v>
      </c>
      <c r="I385" s="228">
        <v>0</v>
      </c>
      <c r="J385" s="228">
        <f>ROUND(I385*H385,2)</f>
        <v>0</v>
      </c>
      <c r="K385" s="252" t="s">
        <v>221</v>
      </c>
      <c r="L385" s="36"/>
    </row>
    <row r="386" spans="2:12">
      <c r="B386" s="239"/>
      <c r="C386" s="213"/>
      <c r="D386" s="214" t="s">
        <v>117</v>
      </c>
      <c r="E386" s="215" t="s">
        <v>5</v>
      </c>
      <c r="F386" s="216">
        <v>6</v>
      </c>
      <c r="G386" s="213"/>
      <c r="H386" s="217">
        <v>6</v>
      </c>
      <c r="I386" s="213"/>
      <c r="J386" s="213"/>
      <c r="K386" s="213"/>
      <c r="L386" s="36"/>
    </row>
    <row r="387" spans="2:12" ht="54">
      <c r="B387" s="239"/>
      <c r="C387" s="211">
        <v>170</v>
      </c>
      <c r="D387" s="211" t="s">
        <v>114</v>
      </c>
      <c r="E387" s="182" t="s">
        <v>435</v>
      </c>
      <c r="F387" s="258" t="s">
        <v>436</v>
      </c>
      <c r="G387" s="212" t="s">
        <v>159</v>
      </c>
      <c r="H387" s="183">
        <v>7</v>
      </c>
      <c r="I387" s="228">
        <v>0</v>
      </c>
      <c r="J387" s="228">
        <f>ROUND(I387*H387,2)</f>
        <v>0</v>
      </c>
      <c r="K387" s="252" t="s">
        <v>221</v>
      </c>
      <c r="L387" s="36"/>
    </row>
    <row r="388" spans="2:12">
      <c r="B388" s="239"/>
      <c r="C388" s="213"/>
      <c r="D388" s="214" t="s">
        <v>117</v>
      </c>
      <c r="E388" s="215" t="s">
        <v>5</v>
      </c>
      <c r="F388" s="216">
        <v>7</v>
      </c>
      <c r="G388" s="213"/>
      <c r="H388" s="217">
        <v>7</v>
      </c>
      <c r="I388" s="213"/>
      <c r="J388" s="213"/>
      <c r="K388" s="213"/>
      <c r="L388" s="36"/>
    </row>
    <row r="389" spans="2:12" ht="54">
      <c r="B389" s="239"/>
      <c r="C389" s="211">
        <v>171</v>
      </c>
      <c r="D389" s="211" t="s">
        <v>114</v>
      </c>
      <c r="E389" s="182" t="s">
        <v>437</v>
      </c>
      <c r="F389" s="258" t="s">
        <v>438</v>
      </c>
      <c r="G389" s="212" t="s">
        <v>159</v>
      </c>
      <c r="H389" s="183">
        <v>2</v>
      </c>
      <c r="I389" s="228">
        <v>0</v>
      </c>
      <c r="J389" s="228">
        <f>ROUND(I389*H389,2)</f>
        <v>0</v>
      </c>
      <c r="K389" s="252" t="s">
        <v>221</v>
      </c>
      <c r="L389" s="36"/>
    </row>
    <row r="390" spans="2:12">
      <c r="B390" s="239"/>
      <c r="C390" s="213"/>
      <c r="D390" s="214" t="s">
        <v>117</v>
      </c>
      <c r="E390" s="215" t="s">
        <v>5</v>
      </c>
      <c r="F390" s="216">
        <v>2</v>
      </c>
      <c r="G390" s="213"/>
      <c r="H390" s="217">
        <v>2</v>
      </c>
      <c r="I390" s="213"/>
      <c r="J390" s="213"/>
      <c r="K390" s="213"/>
      <c r="L390" s="36"/>
    </row>
    <row r="391" spans="2:12" ht="27">
      <c r="B391" s="239"/>
      <c r="C391" s="211">
        <v>172</v>
      </c>
      <c r="D391" s="211" t="s">
        <v>114</v>
      </c>
      <c r="E391" s="182" t="s">
        <v>439</v>
      </c>
      <c r="F391" s="251" t="s">
        <v>440</v>
      </c>
      <c r="G391" s="212" t="s">
        <v>121</v>
      </c>
      <c r="H391" s="183">
        <v>6.976</v>
      </c>
      <c r="I391" s="228">
        <v>0</v>
      </c>
      <c r="J391" s="228">
        <f>ROUND(I391*H391,2)</f>
        <v>0</v>
      </c>
      <c r="K391" s="252" t="s">
        <v>221</v>
      </c>
      <c r="L391" s="36"/>
    </row>
    <row r="392" spans="2:12">
      <c r="B392" s="239"/>
      <c r="C392" s="230"/>
      <c r="D392" s="214" t="s">
        <v>117</v>
      </c>
      <c r="E392" s="231" t="s">
        <v>5</v>
      </c>
      <c r="F392" s="232" t="s">
        <v>441</v>
      </c>
      <c r="G392" s="230"/>
      <c r="H392" s="231" t="s">
        <v>5</v>
      </c>
      <c r="I392" s="230"/>
      <c r="J392" s="230"/>
      <c r="K392" s="230"/>
      <c r="L392" s="36"/>
    </row>
    <row r="393" spans="2:12">
      <c r="B393" s="239"/>
      <c r="C393" s="213"/>
      <c r="D393" s="214" t="s">
        <v>117</v>
      </c>
      <c r="E393" s="215" t="s">
        <v>5</v>
      </c>
      <c r="F393" s="216" t="s">
        <v>534</v>
      </c>
      <c r="G393" s="213"/>
      <c r="H393" s="217">
        <v>1.944</v>
      </c>
      <c r="I393" s="213"/>
      <c r="J393" s="213"/>
      <c r="K393" s="213"/>
      <c r="L393" s="36"/>
    </row>
    <row r="394" spans="2:12">
      <c r="B394" s="239"/>
      <c r="C394" s="230"/>
      <c r="D394" s="214" t="s">
        <v>117</v>
      </c>
      <c r="E394" s="231" t="s">
        <v>5</v>
      </c>
      <c r="F394" s="232" t="s">
        <v>442</v>
      </c>
      <c r="G394" s="230"/>
      <c r="H394" s="231" t="s">
        <v>5</v>
      </c>
      <c r="I394" s="230"/>
      <c r="J394" s="230"/>
      <c r="K394" s="230"/>
      <c r="L394" s="36"/>
    </row>
    <row r="395" spans="2:12">
      <c r="B395" s="239"/>
      <c r="C395" s="213"/>
      <c r="D395" s="214" t="s">
        <v>117</v>
      </c>
      <c r="E395" s="215" t="s">
        <v>5</v>
      </c>
      <c r="F395" s="216" t="s">
        <v>533</v>
      </c>
      <c r="G395" s="213"/>
      <c r="H395" s="217">
        <v>4.032</v>
      </c>
      <c r="I395" s="213"/>
      <c r="J395" s="213"/>
      <c r="K395" s="213"/>
      <c r="L395" s="36"/>
    </row>
    <row r="396" spans="2:12">
      <c r="B396" s="239"/>
      <c r="C396" s="230"/>
      <c r="D396" s="214" t="s">
        <v>117</v>
      </c>
      <c r="E396" s="231" t="s">
        <v>5</v>
      </c>
      <c r="F396" s="232" t="s">
        <v>443</v>
      </c>
      <c r="G396" s="230"/>
      <c r="H396" s="231" t="s">
        <v>5</v>
      </c>
      <c r="I396" s="230"/>
      <c r="J396" s="230"/>
      <c r="K396" s="230"/>
      <c r="L396" s="36"/>
    </row>
    <row r="397" spans="2:12">
      <c r="B397" s="239"/>
      <c r="C397" s="213"/>
      <c r="D397" s="214" t="s">
        <v>117</v>
      </c>
      <c r="E397" s="215" t="s">
        <v>5</v>
      </c>
      <c r="F397" s="216" t="s">
        <v>532</v>
      </c>
      <c r="G397" s="213"/>
      <c r="H397" s="217">
        <v>1</v>
      </c>
      <c r="I397" s="213"/>
      <c r="J397" s="213"/>
      <c r="K397" s="213"/>
      <c r="L397" s="36"/>
    </row>
    <row r="398" spans="2:12" ht="40.5">
      <c r="B398" s="239"/>
      <c r="C398" s="211">
        <v>173</v>
      </c>
      <c r="D398" s="211" t="s">
        <v>114</v>
      </c>
      <c r="E398" s="182" t="s">
        <v>444</v>
      </c>
      <c r="F398" s="258" t="s">
        <v>445</v>
      </c>
      <c r="G398" s="212" t="s">
        <v>118</v>
      </c>
      <c r="H398" s="183">
        <v>335</v>
      </c>
      <c r="I398" s="228">
        <v>0</v>
      </c>
      <c r="J398" s="228">
        <f>ROUND(I398*H398,2)</f>
        <v>0</v>
      </c>
      <c r="K398" s="252" t="s">
        <v>221</v>
      </c>
      <c r="L398" s="36"/>
    </row>
    <row r="399" spans="2:12">
      <c r="B399" s="239"/>
      <c r="C399" s="213"/>
      <c r="D399" s="214" t="s">
        <v>117</v>
      </c>
      <c r="E399" s="215" t="s">
        <v>5</v>
      </c>
      <c r="F399" s="216">
        <v>335</v>
      </c>
      <c r="G399" s="213"/>
      <c r="H399" s="217">
        <v>335</v>
      </c>
      <c r="I399" s="213"/>
      <c r="J399" s="213"/>
      <c r="K399" s="213"/>
      <c r="L399" s="36"/>
    </row>
    <row r="400" spans="2:12" ht="40.5">
      <c r="B400" s="239"/>
      <c r="C400" s="211">
        <v>174</v>
      </c>
      <c r="D400" s="211" t="s">
        <v>114</v>
      </c>
      <c r="E400" s="182" t="s">
        <v>446</v>
      </c>
      <c r="F400" s="258" t="s">
        <v>447</v>
      </c>
      <c r="G400" s="212" t="s">
        <v>118</v>
      </c>
      <c r="H400" s="183">
        <v>80</v>
      </c>
      <c r="I400" s="228">
        <v>0</v>
      </c>
      <c r="J400" s="228">
        <f>ROUND(I400*H400,2)</f>
        <v>0</v>
      </c>
      <c r="K400" s="252" t="s">
        <v>221</v>
      </c>
      <c r="L400" s="36"/>
    </row>
    <row r="401" spans="2:12">
      <c r="B401" s="239"/>
      <c r="C401" s="213"/>
      <c r="D401" s="214" t="s">
        <v>117</v>
      </c>
      <c r="E401" s="215" t="s">
        <v>5</v>
      </c>
      <c r="F401" s="216" t="s">
        <v>535</v>
      </c>
      <c r="G401" s="213"/>
      <c r="H401" s="217">
        <v>80</v>
      </c>
      <c r="I401" s="213"/>
      <c r="J401" s="213"/>
      <c r="K401" s="213"/>
      <c r="L401" s="36"/>
    </row>
    <row r="402" spans="2:12">
      <c r="B402" s="239"/>
      <c r="C402" s="223">
        <v>175</v>
      </c>
      <c r="D402" s="223" t="s">
        <v>130</v>
      </c>
      <c r="E402" s="186" t="s">
        <v>448</v>
      </c>
      <c r="F402" s="254" t="s">
        <v>449</v>
      </c>
      <c r="G402" s="224" t="s">
        <v>118</v>
      </c>
      <c r="H402" s="225">
        <v>88</v>
      </c>
      <c r="I402" s="234">
        <v>0</v>
      </c>
      <c r="J402" s="234">
        <f>ROUND(I402*H402,2)</f>
        <v>0</v>
      </c>
      <c r="K402" s="254" t="s">
        <v>221</v>
      </c>
      <c r="L402" s="36"/>
    </row>
    <row r="403" spans="2:12">
      <c r="B403" s="239"/>
      <c r="C403" s="213"/>
      <c r="D403" s="214" t="s">
        <v>117</v>
      </c>
      <c r="E403" s="215" t="s">
        <v>5</v>
      </c>
      <c r="F403" s="216" t="s">
        <v>536</v>
      </c>
      <c r="G403" s="213"/>
      <c r="H403" s="217">
        <v>88</v>
      </c>
      <c r="I403" s="213"/>
      <c r="J403" s="213"/>
      <c r="K403" s="213"/>
      <c r="L403" s="36"/>
    </row>
    <row r="404" spans="2:12">
      <c r="B404" s="239"/>
      <c r="C404" s="211">
        <v>176</v>
      </c>
      <c r="D404" s="211" t="s">
        <v>114</v>
      </c>
      <c r="E404" s="182" t="s">
        <v>450</v>
      </c>
      <c r="F404" s="251" t="s">
        <v>451</v>
      </c>
      <c r="G404" s="212" t="s">
        <v>118</v>
      </c>
      <c r="H404" s="183">
        <v>80</v>
      </c>
      <c r="I404" s="228">
        <v>0</v>
      </c>
      <c r="J404" s="228">
        <f>ROUND(I404*H404,2)</f>
        <v>0</v>
      </c>
      <c r="K404" s="252" t="s">
        <v>221</v>
      </c>
      <c r="L404" s="36"/>
    </row>
    <row r="405" spans="2:12" ht="27">
      <c r="B405" s="239"/>
      <c r="C405" s="211">
        <v>177</v>
      </c>
      <c r="D405" s="211" t="s">
        <v>114</v>
      </c>
      <c r="E405" s="182" t="s">
        <v>452</v>
      </c>
      <c r="F405" s="251" t="s">
        <v>453</v>
      </c>
      <c r="G405" s="212" t="s">
        <v>118</v>
      </c>
      <c r="H405" s="183">
        <v>80</v>
      </c>
      <c r="I405" s="228">
        <v>0</v>
      </c>
      <c r="J405" s="228">
        <f>ROUND(I405*H405,2)</f>
        <v>0</v>
      </c>
      <c r="K405" s="252" t="s">
        <v>221</v>
      </c>
      <c r="L405" s="36"/>
    </row>
    <row r="406" spans="2:12">
      <c r="B406" s="239"/>
      <c r="C406" s="213"/>
      <c r="D406" s="214" t="s">
        <v>117</v>
      </c>
      <c r="E406" s="215" t="s">
        <v>5</v>
      </c>
      <c r="F406" s="216" t="s">
        <v>537</v>
      </c>
      <c r="G406" s="213"/>
      <c r="H406" s="217">
        <v>80</v>
      </c>
      <c r="I406" s="213"/>
      <c r="J406" s="213"/>
      <c r="K406" s="213"/>
      <c r="L406" s="36"/>
    </row>
    <row r="407" spans="2:12" ht="27">
      <c r="B407" s="239"/>
      <c r="C407" s="211">
        <v>178</v>
      </c>
      <c r="D407" s="211" t="s">
        <v>114</v>
      </c>
      <c r="E407" s="182" t="s">
        <v>454</v>
      </c>
      <c r="F407" s="251" t="s">
        <v>455</v>
      </c>
      <c r="G407" s="212" t="s">
        <v>118</v>
      </c>
      <c r="H407" s="183">
        <v>335</v>
      </c>
      <c r="I407" s="228">
        <v>0</v>
      </c>
      <c r="J407" s="228">
        <f>ROUND(I407*H407,2)</f>
        <v>0</v>
      </c>
      <c r="K407" s="252" t="s">
        <v>221</v>
      </c>
      <c r="L407" s="36"/>
    </row>
    <row r="408" spans="2:12">
      <c r="B408" s="239"/>
      <c r="C408" s="230"/>
      <c r="D408" s="214" t="s">
        <v>117</v>
      </c>
      <c r="E408" s="231" t="s">
        <v>5</v>
      </c>
      <c r="F408" s="232" t="s">
        <v>456</v>
      </c>
      <c r="G408" s="230"/>
      <c r="H408" s="231" t="s">
        <v>5</v>
      </c>
      <c r="I408" s="230"/>
      <c r="J408" s="230"/>
      <c r="K408" s="230"/>
      <c r="L408" s="36"/>
    </row>
    <row r="409" spans="2:12">
      <c r="B409" s="239"/>
      <c r="C409" s="213"/>
      <c r="D409" s="214" t="s">
        <v>117</v>
      </c>
      <c r="E409" s="215" t="s">
        <v>5</v>
      </c>
      <c r="F409" s="216">
        <v>335</v>
      </c>
      <c r="G409" s="213"/>
      <c r="H409" s="217">
        <v>153</v>
      </c>
      <c r="I409" s="213"/>
      <c r="J409" s="213"/>
      <c r="K409" s="213"/>
      <c r="L409" s="36"/>
    </row>
    <row r="410" spans="2:12" ht="27">
      <c r="B410" s="239"/>
      <c r="C410" s="211">
        <v>179</v>
      </c>
      <c r="D410" s="211" t="s">
        <v>114</v>
      </c>
      <c r="E410" s="182" t="s">
        <v>457</v>
      </c>
      <c r="F410" s="251" t="s">
        <v>458</v>
      </c>
      <c r="G410" s="212" t="s">
        <v>118</v>
      </c>
      <c r="H410" s="183">
        <v>335</v>
      </c>
      <c r="I410" s="228">
        <v>0</v>
      </c>
      <c r="J410" s="228">
        <f>ROUND(I410*H410,2)</f>
        <v>0</v>
      </c>
      <c r="K410" s="252" t="s">
        <v>221</v>
      </c>
      <c r="L410" s="36"/>
    </row>
    <row r="411" spans="2:12">
      <c r="B411" s="239"/>
      <c r="C411" s="230"/>
      <c r="D411" s="214" t="s">
        <v>117</v>
      </c>
      <c r="E411" s="231" t="s">
        <v>5</v>
      </c>
      <c r="F411" s="232" t="s">
        <v>459</v>
      </c>
      <c r="G411" s="230"/>
      <c r="H411" s="231" t="s">
        <v>5</v>
      </c>
      <c r="I411" s="230"/>
      <c r="J411" s="230"/>
      <c r="K411" s="230"/>
      <c r="L411" s="36"/>
    </row>
    <row r="412" spans="2:12">
      <c r="B412" s="239"/>
      <c r="C412" s="213"/>
      <c r="D412" s="214" t="s">
        <v>117</v>
      </c>
      <c r="E412" s="215" t="s">
        <v>5</v>
      </c>
      <c r="F412" s="216">
        <v>335</v>
      </c>
      <c r="G412" s="213"/>
      <c r="H412" s="217">
        <v>335</v>
      </c>
      <c r="I412" s="213"/>
      <c r="J412" s="213"/>
      <c r="K412" s="213"/>
      <c r="L412" s="36"/>
    </row>
    <row r="413" spans="2:12">
      <c r="B413" s="239"/>
      <c r="C413" s="223">
        <v>180</v>
      </c>
      <c r="D413" s="223" t="s">
        <v>130</v>
      </c>
      <c r="E413" s="186" t="s">
        <v>460</v>
      </c>
      <c r="F413" s="254" t="s">
        <v>461</v>
      </c>
      <c r="G413" s="224" t="s">
        <v>118</v>
      </c>
      <c r="H413" s="225">
        <v>368.5</v>
      </c>
      <c r="I413" s="234">
        <v>0</v>
      </c>
      <c r="J413" s="234">
        <f>ROUND(I413*H413,2)</f>
        <v>0</v>
      </c>
      <c r="K413" s="254" t="s">
        <v>221</v>
      </c>
      <c r="L413" s="36"/>
    </row>
    <row r="414" spans="2:12">
      <c r="B414" s="239"/>
      <c r="C414" s="213"/>
      <c r="D414" s="214" t="s">
        <v>117</v>
      </c>
      <c r="E414" s="215" t="s">
        <v>5</v>
      </c>
      <c r="F414" s="216" t="s">
        <v>538</v>
      </c>
      <c r="G414" s="213"/>
      <c r="H414" s="217">
        <v>368.5</v>
      </c>
      <c r="I414" s="213"/>
      <c r="J414" s="213"/>
      <c r="K414" s="213"/>
      <c r="L414" s="36"/>
    </row>
    <row r="415" spans="2:12">
      <c r="B415" s="239"/>
      <c r="C415" s="211">
        <v>181</v>
      </c>
      <c r="D415" s="211" t="s">
        <v>114</v>
      </c>
      <c r="E415" s="182" t="s">
        <v>462</v>
      </c>
      <c r="F415" s="251" t="s">
        <v>463</v>
      </c>
      <c r="G415" s="212" t="s">
        <v>118</v>
      </c>
      <c r="H415" s="183">
        <v>455</v>
      </c>
      <c r="I415" s="228">
        <v>0</v>
      </c>
      <c r="J415" s="228">
        <f>ROUND(I415*H415,2)</f>
        <v>0</v>
      </c>
      <c r="K415" s="252" t="s">
        <v>221</v>
      </c>
      <c r="L415" s="36"/>
    </row>
    <row r="416" spans="2:12">
      <c r="B416" s="239"/>
      <c r="C416" s="213"/>
      <c r="D416" s="214" t="s">
        <v>117</v>
      </c>
      <c r="E416" s="215" t="s">
        <v>5</v>
      </c>
      <c r="F416" s="216">
        <v>455</v>
      </c>
      <c r="G416" s="213"/>
      <c r="H416" s="217">
        <v>455</v>
      </c>
      <c r="I416" s="213"/>
      <c r="J416" s="213"/>
      <c r="K416" s="213"/>
      <c r="L416" s="36"/>
    </row>
    <row r="417" spans="2:12">
      <c r="B417" s="239"/>
      <c r="C417" s="211">
        <v>182</v>
      </c>
      <c r="D417" s="211" t="s">
        <v>114</v>
      </c>
      <c r="E417" s="182" t="s">
        <v>464</v>
      </c>
      <c r="F417" s="251" t="s">
        <v>465</v>
      </c>
      <c r="G417" s="212" t="s">
        <v>431</v>
      </c>
      <c r="H417" s="183">
        <v>0.45500000000000002</v>
      </c>
      <c r="I417" s="228">
        <v>0</v>
      </c>
      <c r="J417" s="228">
        <f>ROUND(I417*H417,2)</f>
        <v>0</v>
      </c>
      <c r="K417" s="252" t="s">
        <v>221</v>
      </c>
      <c r="L417" s="36"/>
    </row>
    <row r="418" spans="2:12">
      <c r="B418" s="239"/>
      <c r="C418" s="213"/>
      <c r="D418" s="214" t="s">
        <v>117</v>
      </c>
      <c r="E418" s="215" t="s">
        <v>5</v>
      </c>
      <c r="F418" s="216">
        <v>0.45500000000000002</v>
      </c>
      <c r="G418" s="213"/>
      <c r="H418" s="217">
        <v>0.45500000000000002</v>
      </c>
      <c r="I418" s="213"/>
      <c r="J418" s="213"/>
      <c r="K418" s="213"/>
      <c r="L418" s="36"/>
    </row>
    <row r="419" spans="2:12" ht="27">
      <c r="B419" s="239"/>
      <c r="C419" s="223">
        <v>183</v>
      </c>
      <c r="D419" s="223" t="s">
        <v>130</v>
      </c>
      <c r="E419" s="186" t="s">
        <v>466</v>
      </c>
      <c r="F419" s="254" t="s">
        <v>467</v>
      </c>
      <c r="G419" s="224" t="s">
        <v>118</v>
      </c>
      <c r="H419" s="225">
        <v>500</v>
      </c>
      <c r="I419" s="234">
        <v>0</v>
      </c>
      <c r="J419" s="234">
        <f>ROUND(I419*H419,2)</f>
        <v>0</v>
      </c>
      <c r="K419" s="254" t="s">
        <v>221</v>
      </c>
      <c r="L419" s="36"/>
    </row>
    <row r="420" spans="2:12">
      <c r="B420" s="239"/>
      <c r="C420" s="213"/>
      <c r="D420" s="214" t="s">
        <v>117</v>
      </c>
      <c r="E420" s="215" t="s">
        <v>5</v>
      </c>
      <c r="F420" s="216" t="s">
        <v>539</v>
      </c>
      <c r="G420" s="213"/>
      <c r="H420" s="217">
        <v>500</v>
      </c>
      <c r="I420" s="213"/>
      <c r="J420" s="213"/>
      <c r="K420" s="213"/>
      <c r="L420" s="36"/>
    </row>
    <row r="421" spans="2:12" ht="27">
      <c r="B421" s="239"/>
      <c r="C421" s="211">
        <v>184</v>
      </c>
      <c r="D421" s="211" t="s">
        <v>114</v>
      </c>
      <c r="E421" s="182" t="s">
        <v>468</v>
      </c>
      <c r="F421" s="258" t="s">
        <v>469</v>
      </c>
      <c r="G421" s="212" t="s">
        <v>159</v>
      </c>
      <c r="H421" s="183">
        <v>20</v>
      </c>
      <c r="I421" s="228">
        <v>0</v>
      </c>
      <c r="J421" s="228">
        <f>ROUND(I421*H421,2)</f>
        <v>0</v>
      </c>
      <c r="K421" s="252" t="s">
        <v>221</v>
      </c>
      <c r="L421" s="36"/>
    </row>
    <row r="422" spans="2:12">
      <c r="B422" s="239"/>
      <c r="C422" s="213"/>
      <c r="D422" s="214" t="s">
        <v>117</v>
      </c>
      <c r="E422" s="215" t="s">
        <v>5</v>
      </c>
      <c r="F422" s="216">
        <v>20</v>
      </c>
      <c r="G422" s="213"/>
      <c r="H422" s="217">
        <v>20</v>
      </c>
      <c r="I422" s="213"/>
      <c r="J422" s="213"/>
      <c r="K422" s="213"/>
      <c r="L422" s="36"/>
    </row>
    <row r="423" spans="2:12">
      <c r="B423" s="239"/>
      <c r="C423" s="223">
        <v>185</v>
      </c>
      <c r="D423" s="223" t="s">
        <v>130</v>
      </c>
      <c r="E423" s="186" t="s">
        <v>470</v>
      </c>
      <c r="F423" s="254" t="s">
        <v>471</v>
      </c>
      <c r="G423" s="224" t="s">
        <v>159</v>
      </c>
      <c r="H423" s="225">
        <v>20</v>
      </c>
      <c r="I423" s="234">
        <v>0</v>
      </c>
      <c r="J423" s="234">
        <f>ROUND(I423*H423,2)</f>
        <v>0</v>
      </c>
      <c r="K423" s="254" t="s">
        <v>221</v>
      </c>
      <c r="L423" s="36"/>
    </row>
    <row r="424" spans="2:12">
      <c r="B424" s="239"/>
      <c r="C424" s="213"/>
      <c r="D424" s="214" t="s">
        <v>117</v>
      </c>
      <c r="E424" s="215" t="s">
        <v>5</v>
      </c>
      <c r="F424" s="216">
        <v>20</v>
      </c>
      <c r="G424" s="213"/>
      <c r="H424" s="217">
        <v>20</v>
      </c>
      <c r="I424" s="213"/>
      <c r="J424" s="213"/>
      <c r="K424" s="213"/>
      <c r="L424" s="36"/>
    </row>
    <row r="425" spans="2:12" ht="27">
      <c r="B425" s="239"/>
      <c r="C425" s="211">
        <v>186</v>
      </c>
      <c r="D425" s="211" t="s">
        <v>114</v>
      </c>
      <c r="E425" s="182" t="s">
        <v>472</v>
      </c>
      <c r="F425" s="258" t="s">
        <v>473</v>
      </c>
      <c r="G425" s="212" t="s">
        <v>159</v>
      </c>
      <c r="H425" s="183">
        <v>13</v>
      </c>
      <c r="I425" s="228">
        <v>0</v>
      </c>
      <c r="J425" s="228">
        <f>ROUND(I425*H425,2)</f>
        <v>0</v>
      </c>
      <c r="K425" s="252" t="s">
        <v>221</v>
      </c>
      <c r="L425" s="36"/>
    </row>
    <row r="426" spans="2:12">
      <c r="B426" s="239"/>
      <c r="C426" s="213"/>
      <c r="D426" s="214" t="s">
        <v>117</v>
      </c>
      <c r="E426" s="215" t="s">
        <v>5</v>
      </c>
      <c r="F426" s="216">
        <v>10</v>
      </c>
      <c r="G426" s="213"/>
      <c r="H426" s="217">
        <v>13</v>
      </c>
      <c r="I426" s="213"/>
      <c r="J426" s="213"/>
      <c r="K426" s="213"/>
      <c r="L426" s="36"/>
    </row>
    <row r="427" spans="2:12">
      <c r="B427" s="239"/>
      <c r="C427" s="223">
        <v>187</v>
      </c>
      <c r="D427" s="223" t="s">
        <v>130</v>
      </c>
      <c r="E427" s="186" t="s">
        <v>474</v>
      </c>
      <c r="F427" s="254" t="s">
        <v>475</v>
      </c>
      <c r="G427" s="224" t="s">
        <v>159</v>
      </c>
      <c r="H427" s="225">
        <v>13</v>
      </c>
      <c r="I427" s="234">
        <v>0</v>
      </c>
      <c r="J427" s="234">
        <f>ROUND(I427*H427,2)</f>
        <v>0</v>
      </c>
      <c r="K427" s="254" t="s">
        <v>221</v>
      </c>
      <c r="L427" s="36"/>
    </row>
    <row r="428" spans="2:12">
      <c r="B428" s="239"/>
      <c r="C428" s="213"/>
      <c r="D428" s="214" t="s">
        <v>117</v>
      </c>
      <c r="E428" s="215" t="s">
        <v>5</v>
      </c>
      <c r="F428" s="216">
        <v>13</v>
      </c>
      <c r="G428" s="213"/>
      <c r="H428" s="217">
        <v>13</v>
      </c>
      <c r="I428" s="213"/>
      <c r="J428" s="213"/>
      <c r="K428" s="213"/>
      <c r="L428" s="36"/>
    </row>
    <row r="429" spans="2:12" ht="27">
      <c r="B429" s="239"/>
      <c r="C429" s="211">
        <v>188</v>
      </c>
      <c r="D429" s="211" t="s">
        <v>114</v>
      </c>
      <c r="E429" s="182" t="s">
        <v>476</v>
      </c>
      <c r="F429" s="258" t="s">
        <v>477</v>
      </c>
      <c r="G429" s="212" t="s">
        <v>118</v>
      </c>
      <c r="H429" s="183">
        <v>335</v>
      </c>
      <c r="I429" s="228">
        <v>0</v>
      </c>
      <c r="J429" s="228">
        <f>ROUND(I429*H429,2)</f>
        <v>0</v>
      </c>
      <c r="K429" s="252" t="s">
        <v>221</v>
      </c>
      <c r="L429" s="36"/>
    </row>
    <row r="430" spans="2:12">
      <c r="B430" s="239"/>
      <c r="C430" s="213"/>
      <c r="D430" s="214" t="s">
        <v>117</v>
      </c>
      <c r="E430" s="215" t="s">
        <v>5</v>
      </c>
      <c r="F430" s="216">
        <v>335</v>
      </c>
      <c r="G430" s="213"/>
      <c r="H430" s="217">
        <v>335</v>
      </c>
      <c r="I430" s="213"/>
      <c r="J430" s="213"/>
      <c r="K430" s="213"/>
      <c r="L430" s="36"/>
    </row>
    <row r="431" spans="2:12" ht="40.5">
      <c r="B431" s="239"/>
      <c r="C431" s="211">
        <v>189</v>
      </c>
      <c r="D431" s="211" t="s">
        <v>114</v>
      </c>
      <c r="E431" s="182" t="s">
        <v>478</v>
      </c>
      <c r="F431" s="258" t="s">
        <v>479</v>
      </c>
      <c r="G431" s="212" t="s">
        <v>121</v>
      </c>
      <c r="H431" s="183">
        <v>22.5</v>
      </c>
      <c r="I431" s="228">
        <v>0</v>
      </c>
      <c r="J431" s="228">
        <f>ROUND(I431*H431,2)</f>
        <v>0</v>
      </c>
      <c r="K431" s="252" t="s">
        <v>221</v>
      </c>
      <c r="L431" s="36"/>
    </row>
    <row r="432" spans="2:12">
      <c r="B432" s="239"/>
      <c r="C432" s="230"/>
      <c r="D432" s="214" t="s">
        <v>117</v>
      </c>
      <c r="E432" s="231" t="s">
        <v>5</v>
      </c>
      <c r="F432" s="232" t="s">
        <v>480</v>
      </c>
      <c r="G432" s="230"/>
      <c r="H432" s="231" t="s">
        <v>5</v>
      </c>
      <c r="I432" s="230"/>
      <c r="J432" s="230"/>
      <c r="K432" s="230"/>
      <c r="L432" s="36"/>
    </row>
    <row r="433" spans="2:12">
      <c r="B433" s="239"/>
      <c r="C433" s="213"/>
      <c r="D433" s="214" t="s">
        <v>117</v>
      </c>
      <c r="E433" s="215" t="s">
        <v>5</v>
      </c>
      <c r="F433" s="216" t="s">
        <v>540</v>
      </c>
      <c r="G433" s="213"/>
      <c r="H433" s="217">
        <v>22.5</v>
      </c>
      <c r="I433" s="213"/>
      <c r="J433" s="213"/>
      <c r="K433" s="213"/>
      <c r="L433" s="36"/>
    </row>
    <row r="434" spans="2:12" ht="27">
      <c r="B434" s="239"/>
      <c r="C434" s="211">
        <v>190</v>
      </c>
      <c r="D434" s="211" t="s">
        <v>114</v>
      </c>
      <c r="E434" s="182" t="s">
        <v>481</v>
      </c>
      <c r="F434" s="258" t="s">
        <v>482</v>
      </c>
      <c r="G434" s="212" t="s">
        <v>121</v>
      </c>
      <c r="H434" s="183">
        <v>22.5</v>
      </c>
      <c r="I434" s="228">
        <v>0</v>
      </c>
      <c r="J434" s="228">
        <f>ROUND(I434*H434,2)</f>
        <v>0</v>
      </c>
      <c r="K434" s="252" t="s">
        <v>221</v>
      </c>
      <c r="L434" s="36"/>
    </row>
    <row r="435" spans="2:12">
      <c r="B435" s="239"/>
      <c r="C435" s="213"/>
      <c r="D435" s="214" t="s">
        <v>117</v>
      </c>
      <c r="E435" s="215" t="s">
        <v>5</v>
      </c>
      <c r="F435" s="216">
        <v>22.5</v>
      </c>
      <c r="G435" s="213"/>
      <c r="H435" s="217">
        <v>22.5</v>
      </c>
      <c r="I435" s="213"/>
      <c r="J435" s="213"/>
      <c r="K435" s="213"/>
      <c r="L435" s="36"/>
    </row>
    <row r="436" spans="2:12" ht="40.5">
      <c r="B436" s="239"/>
      <c r="C436" s="211">
        <v>191</v>
      </c>
      <c r="D436" s="211" t="s">
        <v>114</v>
      </c>
      <c r="E436" s="182" t="s">
        <v>483</v>
      </c>
      <c r="F436" s="258" t="s">
        <v>484</v>
      </c>
      <c r="G436" s="212" t="s">
        <v>121</v>
      </c>
      <c r="H436" s="183">
        <v>17.295999999999999</v>
      </c>
      <c r="I436" s="228">
        <v>0</v>
      </c>
      <c r="J436" s="228">
        <f>ROUND(I436*H436,2)</f>
        <v>0</v>
      </c>
      <c r="K436" s="252" t="s">
        <v>221</v>
      </c>
      <c r="L436" s="36"/>
    </row>
    <row r="437" spans="2:12">
      <c r="B437" s="239"/>
      <c r="C437" s="230"/>
      <c r="D437" s="214" t="s">
        <v>117</v>
      </c>
      <c r="E437" s="231" t="s">
        <v>5</v>
      </c>
      <c r="F437" s="232" t="s">
        <v>485</v>
      </c>
      <c r="G437" s="230"/>
      <c r="H437" s="231" t="s">
        <v>5</v>
      </c>
      <c r="I437" s="230"/>
      <c r="J437" s="230"/>
      <c r="K437" s="230"/>
      <c r="L437" s="36"/>
    </row>
    <row r="438" spans="2:12">
      <c r="B438" s="239"/>
      <c r="C438" s="213"/>
      <c r="D438" s="214" t="s">
        <v>117</v>
      </c>
      <c r="E438" s="215" t="s">
        <v>5</v>
      </c>
      <c r="F438" s="216">
        <v>6.3639999999999999</v>
      </c>
      <c r="G438" s="213"/>
      <c r="H438" s="217">
        <v>9.32</v>
      </c>
      <c r="I438" s="213"/>
      <c r="J438" s="213"/>
      <c r="K438" s="213"/>
      <c r="L438" s="36"/>
    </row>
    <row r="439" spans="2:12">
      <c r="B439" s="239"/>
      <c r="C439" s="230"/>
      <c r="D439" s="214" t="s">
        <v>117</v>
      </c>
      <c r="E439" s="231" t="s">
        <v>5</v>
      </c>
      <c r="F439" s="232" t="s">
        <v>486</v>
      </c>
      <c r="G439" s="230"/>
      <c r="H439" s="231" t="s">
        <v>5</v>
      </c>
      <c r="I439" s="230"/>
      <c r="J439" s="230"/>
      <c r="K439" s="230"/>
      <c r="L439" s="36"/>
    </row>
    <row r="440" spans="2:12">
      <c r="B440" s="239"/>
      <c r="C440" s="213"/>
      <c r="D440" s="214" t="s">
        <v>117</v>
      </c>
      <c r="E440" s="215" t="s">
        <v>5</v>
      </c>
      <c r="F440" s="216">
        <v>6.976</v>
      </c>
      <c r="G440" s="213"/>
      <c r="H440" s="217">
        <v>6.976</v>
      </c>
      <c r="I440" s="213"/>
      <c r="J440" s="213"/>
      <c r="K440" s="213"/>
      <c r="L440" s="36"/>
    </row>
    <row r="441" spans="2:12">
      <c r="B441" s="239"/>
      <c r="C441" s="230"/>
      <c r="D441" s="214" t="s">
        <v>117</v>
      </c>
      <c r="E441" s="231" t="s">
        <v>5</v>
      </c>
      <c r="F441" s="232" t="s">
        <v>487</v>
      </c>
      <c r="G441" s="230"/>
      <c r="H441" s="231" t="s">
        <v>5</v>
      </c>
      <c r="I441" s="230"/>
      <c r="J441" s="230"/>
      <c r="K441" s="230"/>
      <c r="L441" s="36"/>
    </row>
    <row r="442" spans="2:12">
      <c r="B442" s="239"/>
      <c r="C442" s="213"/>
      <c r="D442" s="214" t="s">
        <v>117</v>
      </c>
      <c r="E442" s="215" t="s">
        <v>5</v>
      </c>
      <c r="F442" s="216">
        <v>1</v>
      </c>
      <c r="G442" s="213"/>
      <c r="H442" s="217">
        <v>1</v>
      </c>
      <c r="I442" s="213"/>
      <c r="J442" s="213"/>
      <c r="K442" s="213"/>
      <c r="L442" s="36"/>
    </row>
    <row r="443" spans="2:12" ht="27">
      <c r="B443" s="239"/>
      <c r="C443" s="211">
        <v>192</v>
      </c>
      <c r="D443" s="211" t="s">
        <v>114</v>
      </c>
      <c r="E443" s="182" t="s">
        <v>488</v>
      </c>
      <c r="F443" s="258" t="s">
        <v>489</v>
      </c>
      <c r="G443" s="212" t="s">
        <v>133</v>
      </c>
      <c r="H443" s="183">
        <v>34.591999999999999</v>
      </c>
      <c r="I443" s="228">
        <v>0</v>
      </c>
      <c r="J443" s="228">
        <f>ROUND(I443*H443,2)</f>
        <v>0</v>
      </c>
      <c r="K443" s="252" t="s">
        <v>221</v>
      </c>
      <c r="L443" s="36"/>
    </row>
    <row r="444" spans="2:12">
      <c r="B444" s="239"/>
      <c r="C444" s="213"/>
      <c r="D444" s="214" t="s">
        <v>117</v>
      </c>
      <c r="E444" s="215" t="s">
        <v>5</v>
      </c>
      <c r="F444" s="216" t="s">
        <v>541</v>
      </c>
      <c r="G444" s="213"/>
      <c r="H444" s="217">
        <v>34.591999999999999</v>
      </c>
      <c r="I444" s="213"/>
      <c r="J444" s="213"/>
      <c r="K444" s="213"/>
      <c r="L444" s="36"/>
    </row>
    <row r="445" spans="2:12" ht="27">
      <c r="B445" s="239"/>
      <c r="C445" s="211">
        <v>193</v>
      </c>
      <c r="D445" s="211" t="s">
        <v>114</v>
      </c>
      <c r="E445" s="182" t="s">
        <v>490</v>
      </c>
      <c r="F445" s="258" t="s">
        <v>491</v>
      </c>
      <c r="G445" s="212" t="s">
        <v>133</v>
      </c>
      <c r="H445" s="183">
        <v>657.24800000000005</v>
      </c>
      <c r="I445" s="228">
        <v>0</v>
      </c>
      <c r="J445" s="228">
        <f>ROUND(I445*H445,2)</f>
        <v>0</v>
      </c>
      <c r="K445" s="252" t="s">
        <v>221</v>
      </c>
      <c r="L445" s="36"/>
    </row>
    <row r="446" spans="2:12">
      <c r="B446" s="239"/>
      <c r="C446" s="213"/>
      <c r="D446" s="214" t="s">
        <v>117</v>
      </c>
      <c r="E446" s="215" t="s">
        <v>5</v>
      </c>
      <c r="F446" s="216" t="s">
        <v>542</v>
      </c>
      <c r="G446" s="213"/>
      <c r="H446" s="217">
        <v>657.24800000000005</v>
      </c>
      <c r="I446" s="213"/>
      <c r="J446" s="213"/>
      <c r="K446" s="213"/>
      <c r="L446" s="36"/>
    </row>
    <row r="447" spans="2:12" ht="27">
      <c r="B447" s="239"/>
      <c r="C447" s="211">
        <v>194</v>
      </c>
      <c r="D447" s="211" t="s">
        <v>114</v>
      </c>
      <c r="E447" s="182" t="s">
        <v>175</v>
      </c>
      <c r="F447" s="251" t="s">
        <v>492</v>
      </c>
      <c r="G447" s="212" t="s">
        <v>133</v>
      </c>
      <c r="H447" s="183">
        <v>29.244</v>
      </c>
      <c r="I447" s="228">
        <v>0</v>
      </c>
      <c r="J447" s="228">
        <f>ROUND(I447*H447,2)</f>
        <v>0</v>
      </c>
      <c r="K447" s="252" t="s">
        <v>221</v>
      </c>
      <c r="L447" s="36"/>
    </row>
    <row r="448" spans="2:12">
      <c r="B448" s="239"/>
      <c r="C448" s="213"/>
      <c r="D448" s="214" t="s">
        <v>117</v>
      </c>
      <c r="E448" s="215" t="s">
        <v>5</v>
      </c>
      <c r="F448" s="216">
        <v>29.244</v>
      </c>
      <c r="G448" s="213"/>
      <c r="H448" s="217">
        <v>29.244</v>
      </c>
      <c r="I448" s="213"/>
      <c r="J448" s="213"/>
      <c r="K448" s="213"/>
      <c r="L448" s="36"/>
    </row>
    <row r="449" spans="2:12">
      <c r="B449" s="239"/>
      <c r="D449" s="259"/>
      <c r="E449" s="259"/>
      <c r="F449" s="259"/>
      <c r="G449" s="259"/>
      <c r="H449" s="259"/>
      <c r="I449" s="259"/>
      <c r="J449" s="259"/>
      <c r="K449" s="259"/>
      <c r="L449" s="36"/>
    </row>
    <row r="450" spans="2:12">
      <c r="B450" s="240"/>
      <c r="C450" s="241"/>
      <c r="D450" s="241"/>
      <c r="E450" s="241"/>
      <c r="F450" s="241"/>
      <c r="G450" s="241"/>
      <c r="H450" s="241"/>
      <c r="I450" s="241"/>
      <c r="J450" s="241"/>
      <c r="K450" s="242"/>
      <c r="L450" s="36"/>
    </row>
  </sheetData>
  <autoFilter ref="C85:K234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6"/>
  <sheetViews>
    <sheetView showGridLines="0" zoomScaleNormal="100" workbookViewId="0">
      <pane ySplit="1" topLeftCell="A69" activePane="bottomLeft" state="frozen"/>
      <selection activeCell="C190" sqref="C190"/>
      <selection pane="bottomLeft" activeCell="I96" sqref="I9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3" max="43" width="10.83203125" customWidth="1"/>
    <col min="44" max="65" width="10.83203125" hidden="1" customWidth="1"/>
    <col min="66" max="66" width="10.83203125" customWidth="1"/>
  </cols>
  <sheetData>
    <row r="1" spans="1:70" ht="21.75" customHeight="1">
      <c r="A1" s="94"/>
      <c r="B1" s="14"/>
      <c r="C1" s="14"/>
      <c r="D1" s="15" t="s">
        <v>1</v>
      </c>
      <c r="E1" s="14"/>
      <c r="F1" s="95" t="s">
        <v>79</v>
      </c>
      <c r="G1" s="297" t="s">
        <v>80</v>
      </c>
      <c r="H1" s="297"/>
      <c r="I1" s="14"/>
      <c r="J1" s="95" t="s">
        <v>81</v>
      </c>
      <c r="K1" s="15" t="s">
        <v>82</v>
      </c>
      <c r="L1" s="95" t="s">
        <v>83</v>
      </c>
      <c r="M1" s="95"/>
      <c r="N1" s="95"/>
      <c r="O1" s="95"/>
      <c r="P1" s="95"/>
      <c r="Q1" s="95"/>
      <c r="R1" s="95"/>
      <c r="S1" s="95"/>
      <c r="T1" s="95"/>
      <c r="U1" s="96"/>
      <c r="V1" s="96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260" t="s">
        <v>8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21" t="s">
        <v>78</v>
      </c>
    </row>
    <row r="3" spans="1:70" ht="6.95" customHeight="1">
      <c r="B3" s="22"/>
      <c r="C3" s="23"/>
      <c r="D3" s="23"/>
      <c r="E3" s="23"/>
      <c r="F3" s="23"/>
      <c r="G3" s="23"/>
      <c r="H3" s="23"/>
      <c r="I3" s="23"/>
      <c r="J3" s="23"/>
      <c r="K3" s="24"/>
      <c r="AT3" s="21" t="s">
        <v>74</v>
      </c>
    </row>
    <row r="4" spans="1:70" ht="36.950000000000003" customHeight="1">
      <c r="B4" s="25"/>
      <c r="C4" s="26"/>
      <c r="D4" s="27" t="s">
        <v>84</v>
      </c>
      <c r="E4" s="26"/>
      <c r="F4" s="26"/>
      <c r="G4" s="26"/>
      <c r="H4" s="26"/>
      <c r="I4" s="26"/>
      <c r="J4" s="26"/>
      <c r="K4" s="28"/>
      <c r="M4" s="29" t="s">
        <v>13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26"/>
      <c r="J5" s="26"/>
      <c r="K5" s="28"/>
    </row>
    <row r="6" spans="1:70" ht="15">
      <c r="B6" s="25"/>
      <c r="C6" s="26"/>
      <c r="D6" s="33" t="s">
        <v>16</v>
      </c>
      <c r="E6" s="26"/>
      <c r="F6" s="26"/>
      <c r="G6" s="26"/>
      <c r="H6" s="26"/>
      <c r="I6" s="26"/>
      <c r="J6" s="26"/>
      <c r="K6" s="28"/>
    </row>
    <row r="7" spans="1:70" ht="16.5" customHeight="1">
      <c r="B7" s="25"/>
      <c r="C7" s="26"/>
      <c r="D7" s="26"/>
      <c r="E7" s="298" t="str">
        <f>'Rekapitulace stavby'!K6</f>
        <v>Obnova SSZ 6.803 Na Petřinách  - Na Vetrníku - technologie</v>
      </c>
      <c r="F7" s="299"/>
      <c r="G7" s="299"/>
      <c r="H7" s="299"/>
      <c r="I7" s="26"/>
      <c r="J7" s="26"/>
      <c r="K7" s="28"/>
    </row>
    <row r="8" spans="1:70" s="1" customFormat="1" ht="15">
      <c r="B8" s="36"/>
      <c r="C8" s="37"/>
      <c r="D8" s="33" t="s">
        <v>85</v>
      </c>
      <c r="E8" s="37"/>
      <c r="F8" s="37"/>
      <c r="G8" s="37"/>
      <c r="H8" s="37"/>
      <c r="I8" s="37"/>
      <c r="J8" s="37"/>
      <c r="K8" s="40"/>
    </row>
    <row r="9" spans="1:70" s="1" customFormat="1" ht="36.950000000000003" customHeight="1">
      <c r="B9" s="36"/>
      <c r="C9" s="37"/>
      <c r="D9" s="37"/>
      <c r="E9" s="300" t="s">
        <v>184</v>
      </c>
      <c r="F9" s="301"/>
      <c r="G9" s="301"/>
      <c r="H9" s="301"/>
      <c r="I9" s="37"/>
      <c r="J9" s="37"/>
      <c r="K9" s="40"/>
    </row>
    <row r="10" spans="1:70" s="1" customFormat="1">
      <c r="B10" s="36"/>
      <c r="C10" s="37"/>
      <c r="D10" s="37"/>
      <c r="E10" s="37"/>
      <c r="F10" s="37"/>
      <c r="G10" s="37"/>
      <c r="H10" s="37"/>
      <c r="I10" s="37"/>
      <c r="J10" s="37"/>
      <c r="K10" s="40"/>
    </row>
    <row r="11" spans="1:70" s="1" customFormat="1" ht="14.45" customHeight="1">
      <c r="B11" s="36"/>
      <c r="C11" s="37"/>
      <c r="D11" s="33" t="s">
        <v>17</v>
      </c>
      <c r="E11" s="37"/>
      <c r="F11" s="31"/>
      <c r="G11" s="37"/>
      <c r="H11" s="37"/>
      <c r="I11" s="33" t="s">
        <v>19</v>
      </c>
      <c r="J11" s="31" t="s">
        <v>5</v>
      </c>
      <c r="K11" s="40"/>
    </row>
    <row r="12" spans="1:70" s="1" customFormat="1" ht="14.45" customHeight="1">
      <c r="B12" s="36"/>
      <c r="C12" s="37"/>
      <c r="D12" s="33" t="s">
        <v>20</v>
      </c>
      <c r="E12" s="37"/>
      <c r="F12" s="194" t="s">
        <v>210</v>
      </c>
      <c r="G12" s="37"/>
      <c r="H12" s="37"/>
      <c r="I12" s="33" t="s">
        <v>21</v>
      </c>
      <c r="J12" s="97">
        <f>'Rekapitulace stavby'!AN8</f>
        <v>43951</v>
      </c>
      <c r="K12" s="40"/>
    </row>
    <row r="13" spans="1:70" s="1" customFormat="1" ht="10.9" customHeight="1">
      <c r="B13" s="36"/>
      <c r="C13" s="37"/>
      <c r="D13" s="37"/>
      <c r="E13" s="37"/>
      <c r="F13" s="37"/>
      <c r="G13" s="37"/>
      <c r="H13" s="37"/>
      <c r="I13" s="37"/>
      <c r="J13" s="37"/>
      <c r="K13" s="40"/>
    </row>
    <row r="14" spans="1:70" s="1" customFormat="1" ht="14.45" customHeight="1">
      <c r="B14" s="36"/>
      <c r="C14" s="37"/>
      <c r="D14" s="33" t="s">
        <v>24</v>
      </c>
      <c r="E14" s="37"/>
      <c r="F14" s="246" t="s">
        <v>605</v>
      </c>
      <c r="G14" s="37"/>
      <c r="H14" s="37"/>
      <c r="I14" s="33" t="s">
        <v>25</v>
      </c>
      <c r="J14" s="31" t="str">
        <f>IF('Rekapitulace stavby'!AN10="","",'Rekapitulace stavby'!AN10)</f>
        <v/>
      </c>
      <c r="K14" s="40"/>
    </row>
    <row r="15" spans="1:70" s="1" customFormat="1" ht="18" customHeight="1">
      <c r="B15" s="36"/>
      <c r="C15" s="37"/>
      <c r="D15" s="37"/>
      <c r="E15" s="31" t="str">
        <f>IF('Rekapitulace stavby'!E11="","",'Rekapitulace stavby'!E11)</f>
        <v xml:space="preserve"> </v>
      </c>
      <c r="F15" s="37"/>
      <c r="G15" s="37"/>
      <c r="H15" s="37"/>
      <c r="I15" s="33" t="s">
        <v>27</v>
      </c>
      <c r="J15" s="31" t="str">
        <f>IF('Rekapitulace stavby'!AN11="","",'Rekapitulace stavby'!AN11)</f>
        <v/>
      </c>
      <c r="K15" s="40"/>
    </row>
    <row r="16" spans="1:70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40"/>
    </row>
    <row r="17" spans="2:11" s="1" customFormat="1" ht="14.45" customHeight="1">
      <c r="B17" s="36"/>
      <c r="C17" s="37"/>
      <c r="D17" s="33" t="s">
        <v>28</v>
      </c>
      <c r="E17" s="37"/>
      <c r="F17" s="37"/>
      <c r="G17" s="37"/>
      <c r="H17" s="37"/>
      <c r="I17" s="33" t="s">
        <v>25</v>
      </c>
      <c r="J17" s="31" t="str">
        <f>IF('Rekapitulace stavby'!AN13="Vyplň údaj","",IF('Rekapitulace stavby'!AN13="","",'Rekapitulace stavby'!AN13))</f>
        <v/>
      </c>
      <c r="K17" s="40"/>
    </row>
    <row r="18" spans="2:11" s="1" customFormat="1" ht="18" customHeight="1">
      <c r="B18" s="36"/>
      <c r="C18" s="37"/>
      <c r="D18" s="37"/>
      <c r="E18" s="31" t="str">
        <f>IF('Rekapitulace stavby'!E14="Vyplň údaj","",IF('Rekapitulace stavby'!E14="","",'Rekapitulace stavby'!E14))</f>
        <v xml:space="preserve"> </v>
      </c>
      <c r="F18" s="37"/>
      <c r="G18" s="37"/>
      <c r="H18" s="37"/>
      <c r="I18" s="33" t="s">
        <v>27</v>
      </c>
      <c r="J18" s="31" t="str">
        <f>IF('Rekapitulace stavby'!AN14="Vyplň údaj","",IF('Rekapitulace stavby'!AN14="","",'Rekapitulace stavby'!AN14))</f>
        <v/>
      </c>
      <c r="K18" s="40"/>
    </row>
    <row r="19" spans="2:11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40"/>
    </row>
    <row r="20" spans="2:11" s="1" customFormat="1" ht="14.45" customHeight="1">
      <c r="B20" s="36"/>
      <c r="C20" s="37"/>
      <c r="D20" s="33" t="s">
        <v>29</v>
      </c>
      <c r="E20" s="37"/>
      <c r="F20" s="246" t="s">
        <v>604</v>
      </c>
      <c r="G20" s="37"/>
      <c r="H20" s="37"/>
      <c r="I20" s="33" t="s">
        <v>25</v>
      </c>
      <c r="J20" s="31" t="str">
        <f>IF('Rekapitulace stavby'!AN16="","",'Rekapitulace stavby'!AN16)</f>
        <v/>
      </c>
      <c r="K20" s="40"/>
    </row>
    <row r="21" spans="2:11" s="1" customFormat="1" ht="18" customHeight="1">
      <c r="B21" s="36"/>
      <c r="C21" s="37"/>
      <c r="D21" s="37"/>
      <c r="E21" s="31" t="str">
        <f>IF('Rekapitulace stavby'!E17="","",'Rekapitulace stavby'!E17)</f>
        <v xml:space="preserve"> </v>
      </c>
      <c r="F21" s="37"/>
      <c r="G21" s="37"/>
      <c r="H21" s="37"/>
      <c r="I21" s="33" t="s">
        <v>27</v>
      </c>
      <c r="J21" s="31" t="str">
        <f>IF('Rekapitulace stavby'!AN17="","",'Rekapitulace stavby'!AN17)</f>
        <v/>
      </c>
      <c r="K21" s="40"/>
    </row>
    <row r="22" spans="2:11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40"/>
    </row>
    <row r="23" spans="2:11" s="1" customFormat="1" ht="14.45" customHeight="1">
      <c r="B23" s="36"/>
      <c r="C23" s="37"/>
      <c r="D23" s="33" t="s">
        <v>31</v>
      </c>
      <c r="E23" s="37"/>
      <c r="F23" s="37"/>
      <c r="G23" s="37"/>
      <c r="H23" s="37"/>
      <c r="I23" s="37"/>
      <c r="J23" s="37"/>
      <c r="K23" s="40"/>
    </row>
    <row r="24" spans="2:11" s="6" customFormat="1" ht="16.5" customHeight="1">
      <c r="B24" s="98"/>
      <c r="C24" s="99"/>
      <c r="D24" s="99"/>
      <c r="E24" s="290" t="s">
        <v>5</v>
      </c>
      <c r="F24" s="290"/>
      <c r="G24" s="290"/>
      <c r="H24" s="290"/>
      <c r="I24" s="99"/>
      <c r="J24" s="99"/>
      <c r="K24" s="100"/>
    </row>
    <row r="25" spans="2:11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40"/>
    </row>
    <row r="26" spans="2:11" s="1" customFormat="1" ht="6.95" customHeight="1">
      <c r="B26" s="36"/>
      <c r="C26" s="37"/>
      <c r="D26" s="63"/>
      <c r="E26" s="63"/>
      <c r="F26" s="63"/>
      <c r="G26" s="63"/>
      <c r="H26" s="63"/>
      <c r="I26" s="63"/>
      <c r="J26" s="63"/>
      <c r="K26" s="101"/>
    </row>
    <row r="27" spans="2:11" s="1" customFormat="1" ht="25.35" customHeight="1">
      <c r="B27" s="36"/>
      <c r="C27" s="37"/>
      <c r="D27" s="102" t="s">
        <v>32</v>
      </c>
      <c r="E27" s="37"/>
      <c r="F27" s="37"/>
      <c r="G27" s="37"/>
      <c r="H27" s="37"/>
      <c r="I27" s="37"/>
      <c r="J27" s="103">
        <f>ROUND(J79,2)</f>
        <v>0</v>
      </c>
      <c r="K27" s="40"/>
    </row>
    <row r="28" spans="2:11" s="1" customFormat="1" ht="6.95" customHeight="1">
      <c r="B28" s="36"/>
      <c r="C28" s="37"/>
      <c r="D28" s="63"/>
      <c r="E28" s="63"/>
      <c r="F28" s="63"/>
      <c r="G28" s="63"/>
      <c r="H28" s="63"/>
      <c r="I28" s="63"/>
      <c r="J28" s="63"/>
      <c r="K28" s="101"/>
    </row>
    <row r="29" spans="2:11" s="1" customFormat="1" ht="14.45" customHeight="1">
      <c r="B29" s="36"/>
      <c r="C29" s="37"/>
      <c r="D29" s="37"/>
      <c r="E29" s="37"/>
      <c r="F29" s="41" t="s">
        <v>34</v>
      </c>
      <c r="G29" s="37"/>
      <c r="H29" s="37"/>
      <c r="I29" s="41" t="s">
        <v>33</v>
      </c>
      <c r="J29" s="41" t="s">
        <v>35</v>
      </c>
      <c r="K29" s="40"/>
    </row>
    <row r="30" spans="2:11" s="1" customFormat="1" ht="14.45" customHeight="1">
      <c r="B30" s="36"/>
      <c r="C30" s="37"/>
      <c r="D30" s="44" t="s">
        <v>36</v>
      </c>
      <c r="E30" s="44" t="s">
        <v>37</v>
      </c>
      <c r="F30" s="104">
        <f>ROUND(SUM(BE79:BE95), 2)</f>
        <v>0</v>
      </c>
      <c r="G30" s="37"/>
      <c r="H30" s="37"/>
      <c r="I30" s="105">
        <v>0.21</v>
      </c>
      <c r="J30" s="104">
        <f>ROUND(ROUND((SUM(BE79:BE95)), 2)*I30, 2)</f>
        <v>0</v>
      </c>
      <c r="K30" s="40"/>
    </row>
    <row r="31" spans="2:11" s="1" customFormat="1" ht="14.45" customHeight="1">
      <c r="B31" s="36"/>
      <c r="C31" s="37"/>
      <c r="D31" s="37"/>
      <c r="E31" s="44" t="s">
        <v>38</v>
      </c>
      <c r="F31" s="104">
        <f>ROUND(SUM(BF79:BF95), 2)</f>
        <v>0</v>
      </c>
      <c r="G31" s="37"/>
      <c r="H31" s="37"/>
      <c r="I31" s="105">
        <v>0.15</v>
      </c>
      <c r="J31" s="104">
        <f>ROUND(ROUND((SUM(BF79:BF95)), 2)*I31, 2)</f>
        <v>0</v>
      </c>
      <c r="K31" s="40"/>
    </row>
    <row r="32" spans="2:11" s="1" customFormat="1" ht="14.45" hidden="1" customHeight="1">
      <c r="B32" s="36"/>
      <c r="C32" s="37"/>
      <c r="D32" s="37"/>
      <c r="E32" s="44" t="s">
        <v>39</v>
      </c>
      <c r="F32" s="104">
        <f>ROUND(SUM(BG79:BG95), 2)</f>
        <v>0</v>
      </c>
      <c r="G32" s="37"/>
      <c r="H32" s="37"/>
      <c r="I32" s="105">
        <v>0.21</v>
      </c>
      <c r="J32" s="104">
        <v>0</v>
      </c>
      <c r="K32" s="40"/>
    </row>
    <row r="33" spans="2:11" s="1" customFormat="1" ht="14.45" hidden="1" customHeight="1">
      <c r="B33" s="36"/>
      <c r="C33" s="37"/>
      <c r="D33" s="37"/>
      <c r="E33" s="44" t="s">
        <v>40</v>
      </c>
      <c r="F33" s="104">
        <f>ROUND(SUM(BH79:BH95), 2)</f>
        <v>0</v>
      </c>
      <c r="G33" s="37"/>
      <c r="H33" s="37"/>
      <c r="I33" s="105">
        <v>0.15</v>
      </c>
      <c r="J33" s="104">
        <v>0</v>
      </c>
      <c r="K33" s="40"/>
    </row>
    <row r="34" spans="2:11" s="1" customFormat="1" ht="14.45" hidden="1" customHeight="1">
      <c r="B34" s="36"/>
      <c r="C34" s="37"/>
      <c r="D34" s="37"/>
      <c r="E34" s="44" t="s">
        <v>41</v>
      </c>
      <c r="F34" s="104">
        <f>ROUND(SUM(BI79:BI95), 2)</f>
        <v>0</v>
      </c>
      <c r="G34" s="37"/>
      <c r="H34" s="37"/>
      <c r="I34" s="105">
        <v>0</v>
      </c>
      <c r="J34" s="104">
        <v>0</v>
      </c>
      <c r="K34" s="40"/>
    </row>
    <row r="35" spans="2:11" s="1" customFormat="1" ht="6.95" customHeight="1">
      <c r="B35" s="36"/>
      <c r="C35" s="37"/>
      <c r="D35" s="37"/>
      <c r="E35" s="37"/>
      <c r="F35" s="37"/>
      <c r="G35" s="37"/>
      <c r="H35" s="37"/>
      <c r="I35" s="37"/>
      <c r="J35" s="37"/>
      <c r="K35" s="40"/>
    </row>
    <row r="36" spans="2:11" s="1" customFormat="1" ht="25.35" customHeight="1">
      <c r="B36" s="36"/>
      <c r="C36" s="106"/>
      <c r="D36" s="190" t="s">
        <v>42</v>
      </c>
      <c r="E36" s="66"/>
      <c r="F36" s="66"/>
      <c r="G36" s="107" t="s">
        <v>43</v>
      </c>
      <c r="H36" s="108" t="s">
        <v>44</v>
      </c>
      <c r="I36" s="66"/>
      <c r="J36" s="109">
        <f>SUM(J27:J34)</f>
        <v>0</v>
      </c>
      <c r="K36" s="110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52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55"/>
      <c r="J41" s="55"/>
      <c r="K41" s="111"/>
    </row>
    <row r="42" spans="2:11" s="1" customFormat="1" ht="36.950000000000003" customHeight="1">
      <c r="B42" s="36"/>
      <c r="C42" s="27" t="s">
        <v>86</v>
      </c>
      <c r="D42" s="37"/>
      <c r="E42" s="37"/>
      <c r="F42" s="37"/>
      <c r="G42" s="37"/>
      <c r="H42" s="37"/>
      <c r="I42" s="37"/>
      <c r="J42" s="37"/>
      <c r="K42" s="40"/>
    </row>
    <row r="43" spans="2:11" s="1" customFormat="1" ht="6.95" customHeight="1">
      <c r="B43" s="36"/>
      <c r="C43" s="37"/>
      <c r="D43" s="37"/>
      <c r="E43" s="37"/>
      <c r="F43" s="37"/>
      <c r="G43" s="37"/>
      <c r="H43" s="37"/>
      <c r="I43" s="37"/>
      <c r="J43" s="37"/>
      <c r="K43" s="40"/>
    </row>
    <row r="44" spans="2:11" s="1" customFormat="1" ht="14.45" customHeight="1">
      <c r="B44" s="36"/>
      <c r="C44" s="33" t="s">
        <v>16</v>
      </c>
      <c r="D44" s="37"/>
      <c r="E44" s="37"/>
      <c r="F44" s="37"/>
      <c r="G44" s="37"/>
      <c r="H44" s="37"/>
      <c r="I44" s="37"/>
      <c r="J44" s="37"/>
      <c r="K44" s="40"/>
    </row>
    <row r="45" spans="2:11" s="1" customFormat="1" ht="16.5" customHeight="1">
      <c r="B45" s="36"/>
      <c r="C45" s="37"/>
      <c r="D45" s="37"/>
      <c r="E45" s="298" t="str">
        <f>E7</f>
        <v>Obnova SSZ 6.803 Na Petřinách  - Na Vetrníku - technologie</v>
      </c>
      <c r="F45" s="299"/>
      <c r="G45" s="299"/>
      <c r="H45" s="299"/>
      <c r="I45" s="37"/>
      <c r="J45" s="37"/>
      <c r="K45" s="40"/>
    </row>
    <row r="46" spans="2:11" s="1" customFormat="1" ht="14.45" customHeight="1">
      <c r="B46" s="36"/>
      <c r="C46" s="33" t="s">
        <v>85</v>
      </c>
      <c r="D46" s="37"/>
      <c r="E46" s="37"/>
      <c r="F46" s="37"/>
      <c r="G46" s="37"/>
      <c r="H46" s="37"/>
      <c r="I46" s="37"/>
      <c r="J46" s="37"/>
      <c r="K46" s="40"/>
    </row>
    <row r="47" spans="2:11" s="1" customFormat="1" ht="17.25" customHeight="1">
      <c r="B47" s="36"/>
      <c r="C47" s="37"/>
      <c r="D47" s="37"/>
      <c r="E47" s="300" t="str">
        <f>E9</f>
        <v>VON - Vedlejší a ostatní náklady</v>
      </c>
      <c r="F47" s="301"/>
      <c r="G47" s="301"/>
      <c r="H47" s="301"/>
      <c r="I47" s="37"/>
      <c r="J47" s="37"/>
      <c r="K47" s="40"/>
    </row>
    <row r="48" spans="2:11" s="1" customFormat="1" ht="6.95" customHeight="1">
      <c r="B48" s="36"/>
      <c r="C48" s="37"/>
      <c r="D48" s="37"/>
      <c r="E48" s="37"/>
      <c r="F48" s="37"/>
      <c r="G48" s="37"/>
      <c r="H48" s="37"/>
      <c r="I48" s="37"/>
      <c r="J48" s="37"/>
      <c r="K48" s="40"/>
    </row>
    <row r="49" spans="2:47" s="1" customFormat="1" ht="18" customHeight="1">
      <c r="B49" s="36"/>
      <c r="C49" s="33" t="s">
        <v>20</v>
      </c>
      <c r="D49" s="37"/>
      <c r="E49" s="37"/>
      <c r="F49" s="31" t="str">
        <f>F12</f>
        <v>Praha - Petřiny</v>
      </c>
      <c r="G49" s="37"/>
      <c r="H49" s="37"/>
      <c r="I49" s="33" t="s">
        <v>21</v>
      </c>
      <c r="J49" s="97">
        <f>IF(J12="","",J12)</f>
        <v>43951</v>
      </c>
      <c r="K49" s="40"/>
    </row>
    <row r="50" spans="2:47" s="1" customFormat="1" ht="6.95" customHeight="1">
      <c r="B50" s="36"/>
      <c r="C50" s="37"/>
      <c r="D50" s="37"/>
      <c r="E50" s="37"/>
      <c r="F50" s="37"/>
      <c r="G50" s="37"/>
      <c r="H50" s="37"/>
      <c r="I50" s="37"/>
      <c r="J50" s="37"/>
      <c r="K50" s="40"/>
    </row>
    <row r="51" spans="2:47" s="1" customFormat="1" ht="15">
      <c r="B51" s="36"/>
      <c r="C51" s="33" t="s">
        <v>24</v>
      </c>
      <c r="D51" s="37"/>
      <c r="E51" s="37"/>
      <c r="F51" s="201" t="s">
        <v>605</v>
      </c>
      <c r="G51" s="37"/>
      <c r="H51" s="37"/>
      <c r="I51" s="33" t="s">
        <v>29</v>
      </c>
      <c r="J51" s="247" t="s">
        <v>604</v>
      </c>
      <c r="K51" s="40"/>
    </row>
    <row r="52" spans="2:47" s="1" customFormat="1" ht="14.45" customHeight="1">
      <c r="B52" s="36"/>
      <c r="C52" s="33" t="s">
        <v>28</v>
      </c>
      <c r="D52" s="37"/>
      <c r="E52" s="37"/>
      <c r="F52" s="31" t="str">
        <f>IF(E18="","",E18)</f>
        <v xml:space="preserve"> </v>
      </c>
      <c r="G52" s="37"/>
      <c r="H52" s="37"/>
      <c r="I52" s="37"/>
      <c r="J52" s="204"/>
      <c r="K52" s="40"/>
    </row>
    <row r="53" spans="2:47" s="1" customFormat="1" ht="10.35" customHeight="1">
      <c r="B53" s="36"/>
      <c r="C53" s="37"/>
      <c r="D53" s="37"/>
      <c r="E53" s="37"/>
      <c r="F53" s="37"/>
      <c r="G53" s="37"/>
      <c r="H53" s="37"/>
      <c r="I53" s="37"/>
      <c r="J53" s="37"/>
      <c r="K53" s="40"/>
    </row>
    <row r="54" spans="2:47" s="1" customFormat="1" ht="29.25" customHeight="1">
      <c r="B54" s="36"/>
      <c r="C54" s="112" t="s">
        <v>87</v>
      </c>
      <c r="D54" s="106"/>
      <c r="E54" s="106"/>
      <c r="F54" s="106"/>
      <c r="G54" s="106"/>
      <c r="H54" s="106"/>
      <c r="I54" s="106"/>
      <c r="J54" s="113" t="s">
        <v>88</v>
      </c>
      <c r="K54" s="114"/>
    </row>
    <row r="55" spans="2:47" s="1" customFormat="1" ht="10.35" customHeight="1">
      <c r="B55" s="36"/>
      <c r="C55" s="37"/>
      <c r="D55" s="37"/>
      <c r="E55" s="37"/>
      <c r="F55" s="37"/>
      <c r="G55" s="37"/>
      <c r="H55" s="37"/>
      <c r="I55" s="37"/>
      <c r="J55" s="37"/>
      <c r="K55" s="40"/>
    </row>
    <row r="56" spans="2:47" s="1" customFormat="1" ht="29.25" customHeight="1">
      <c r="B56" s="36"/>
      <c r="C56" s="115" t="s">
        <v>89</v>
      </c>
      <c r="D56" s="37"/>
      <c r="E56" s="37"/>
      <c r="F56" s="37"/>
      <c r="G56" s="37"/>
      <c r="H56" s="37"/>
      <c r="I56" s="37"/>
      <c r="J56" s="103">
        <f>J79</f>
        <v>0</v>
      </c>
      <c r="K56" s="40"/>
      <c r="AU56" s="21" t="s">
        <v>90</v>
      </c>
    </row>
    <row r="57" spans="2:47" s="7" customFormat="1" ht="24.95" customHeight="1">
      <c r="B57" s="116"/>
      <c r="C57" s="117"/>
      <c r="D57" s="118" t="s">
        <v>185</v>
      </c>
      <c r="E57" s="119"/>
      <c r="F57" s="119"/>
      <c r="G57" s="119"/>
      <c r="H57" s="119"/>
      <c r="I57" s="119"/>
      <c r="J57" s="120">
        <f>J80</f>
        <v>0</v>
      </c>
      <c r="K57" s="121"/>
    </row>
    <row r="58" spans="2:47" s="7" customFormat="1" ht="24.95" customHeight="1">
      <c r="B58" s="116"/>
      <c r="C58" s="117"/>
      <c r="D58" s="118" t="s">
        <v>186</v>
      </c>
      <c r="E58" s="119"/>
      <c r="F58" s="119"/>
      <c r="G58" s="119"/>
      <c r="H58" s="119"/>
      <c r="I58" s="119"/>
      <c r="J58" s="120">
        <f>J84</f>
        <v>0</v>
      </c>
      <c r="K58" s="121"/>
    </row>
    <row r="59" spans="2:47" s="7" customFormat="1" ht="24.95" customHeight="1">
      <c r="B59" s="116"/>
      <c r="C59" s="117"/>
      <c r="D59" s="118" t="s">
        <v>187</v>
      </c>
      <c r="E59" s="119"/>
      <c r="F59" s="119"/>
      <c r="G59" s="119"/>
      <c r="H59" s="119"/>
      <c r="I59" s="119"/>
      <c r="J59" s="120">
        <f>J91</f>
        <v>0</v>
      </c>
      <c r="K59" s="121"/>
    </row>
    <row r="60" spans="2:47" s="1" customFormat="1" ht="21.75" customHeight="1">
      <c r="B60" s="36"/>
      <c r="C60" s="37"/>
      <c r="D60" s="37"/>
      <c r="E60" s="37"/>
      <c r="F60" s="37"/>
      <c r="G60" s="37"/>
      <c r="H60" s="37"/>
      <c r="I60" s="37"/>
      <c r="J60" s="37"/>
      <c r="K60" s="40"/>
    </row>
    <row r="61" spans="2:47" s="1" customFormat="1" ht="6.95" customHeight="1">
      <c r="B61" s="51"/>
      <c r="C61" s="52"/>
      <c r="D61" s="52"/>
      <c r="E61" s="52"/>
      <c r="F61" s="52"/>
      <c r="G61" s="52"/>
      <c r="H61" s="52"/>
      <c r="I61" s="52"/>
      <c r="J61" s="52"/>
      <c r="K61" s="53"/>
    </row>
    <row r="65" spans="2:63" s="1" customFormat="1" ht="6.95" customHeight="1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36"/>
    </row>
    <row r="66" spans="2:63" s="1" customFormat="1" ht="36.950000000000003" customHeight="1">
      <c r="B66" s="36"/>
      <c r="C66" s="56" t="s">
        <v>96</v>
      </c>
      <c r="L66" s="36"/>
    </row>
    <row r="67" spans="2:63" s="1" customFormat="1" ht="6.95" customHeight="1">
      <c r="B67" s="36"/>
      <c r="L67" s="36"/>
    </row>
    <row r="68" spans="2:63" s="1" customFormat="1" ht="14.45" customHeight="1">
      <c r="B68" s="36"/>
      <c r="C68" s="58" t="s">
        <v>16</v>
      </c>
      <c r="L68" s="36"/>
    </row>
    <row r="69" spans="2:63" s="1" customFormat="1" ht="16.5" customHeight="1">
      <c r="B69" s="36"/>
      <c r="E69" s="294" t="str">
        <f>E7</f>
        <v>Obnova SSZ 6.803 Na Petřinách  - Na Vetrníku - technologie</v>
      </c>
      <c r="F69" s="295"/>
      <c r="G69" s="295"/>
      <c r="H69" s="295"/>
      <c r="L69" s="36"/>
    </row>
    <row r="70" spans="2:63" s="1" customFormat="1" ht="14.45" customHeight="1">
      <c r="B70" s="36"/>
      <c r="C70" s="58" t="s">
        <v>85</v>
      </c>
      <c r="L70" s="36"/>
    </row>
    <row r="71" spans="2:63" s="1" customFormat="1" ht="17.25" customHeight="1">
      <c r="B71" s="36"/>
      <c r="E71" s="267" t="str">
        <f>E9</f>
        <v>VON - Vedlejší a ostatní náklady</v>
      </c>
      <c r="F71" s="296"/>
      <c r="G71" s="296"/>
      <c r="H71" s="296"/>
      <c r="L71" s="36"/>
    </row>
    <row r="72" spans="2:63" s="1" customFormat="1" ht="6.95" customHeight="1">
      <c r="B72" s="36"/>
      <c r="L72" s="36"/>
    </row>
    <row r="73" spans="2:63" s="1" customFormat="1" ht="18" customHeight="1">
      <c r="B73" s="36"/>
      <c r="C73" s="58" t="s">
        <v>20</v>
      </c>
      <c r="F73" s="128" t="str">
        <f>F12</f>
        <v>Praha - Petřiny</v>
      </c>
      <c r="I73" s="58" t="s">
        <v>21</v>
      </c>
      <c r="J73" s="62">
        <f>IF(J12="","",J12)</f>
        <v>43951</v>
      </c>
      <c r="L73" s="36"/>
    </row>
    <row r="74" spans="2:63" s="1" customFormat="1" ht="6.95" customHeight="1">
      <c r="B74" s="36"/>
      <c r="L74" s="36"/>
    </row>
    <row r="75" spans="2:63" s="1" customFormat="1" ht="15">
      <c r="B75" s="36"/>
      <c r="C75" s="58" t="s">
        <v>24</v>
      </c>
      <c r="F75" s="128" t="s">
        <v>605</v>
      </c>
      <c r="I75" s="58" t="s">
        <v>29</v>
      </c>
      <c r="J75" s="128" t="s">
        <v>604</v>
      </c>
      <c r="L75" s="36"/>
    </row>
    <row r="76" spans="2:63" s="1" customFormat="1" ht="14.45" customHeight="1">
      <c r="B76" s="36"/>
      <c r="C76" s="58" t="s">
        <v>28</v>
      </c>
      <c r="F76" s="128" t="str">
        <f>IF(E18="","",E18)</f>
        <v xml:space="preserve"> </v>
      </c>
      <c r="L76" s="36"/>
    </row>
    <row r="77" spans="2:63" s="1" customFormat="1" ht="10.35" customHeight="1">
      <c r="B77" s="36"/>
      <c r="L77" s="36"/>
    </row>
    <row r="78" spans="2:63" s="9" customFormat="1" ht="29.25" customHeight="1">
      <c r="B78" s="129"/>
      <c r="C78" s="130" t="s">
        <v>97</v>
      </c>
      <c r="D78" s="131" t="s">
        <v>51</v>
      </c>
      <c r="E78" s="131" t="s">
        <v>47</v>
      </c>
      <c r="F78" s="131" t="s">
        <v>98</v>
      </c>
      <c r="G78" s="131" t="s">
        <v>99</v>
      </c>
      <c r="H78" s="131" t="s">
        <v>100</v>
      </c>
      <c r="I78" s="131" t="s">
        <v>101</v>
      </c>
      <c r="J78" s="131" t="s">
        <v>88</v>
      </c>
      <c r="K78" s="132" t="s">
        <v>102</v>
      </c>
      <c r="L78" s="129"/>
      <c r="M78" s="68" t="s">
        <v>103</v>
      </c>
      <c r="N78" s="69" t="s">
        <v>36</v>
      </c>
      <c r="O78" s="69" t="s">
        <v>104</v>
      </c>
      <c r="P78" s="69" t="s">
        <v>105</v>
      </c>
      <c r="Q78" s="69" t="s">
        <v>106</v>
      </c>
      <c r="R78" s="69" t="s">
        <v>107</v>
      </c>
      <c r="S78" s="69" t="s">
        <v>108</v>
      </c>
      <c r="T78" s="70" t="s">
        <v>109</v>
      </c>
    </row>
    <row r="79" spans="2:63" s="1" customFormat="1" ht="29.25" customHeight="1">
      <c r="B79" s="36"/>
      <c r="C79" s="72" t="s">
        <v>89</v>
      </c>
      <c r="J79" s="133">
        <f>J80+J84+J91</f>
        <v>0</v>
      </c>
      <c r="L79" s="36"/>
      <c r="M79" s="71"/>
      <c r="N79" s="63"/>
      <c r="O79" s="63"/>
      <c r="P79" s="134">
        <f>P80+P84+P91</f>
        <v>0</v>
      </c>
      <c r="Q79" s="63"/>
      <c r="R79" s="134">
        <f>R80+R84+R91</f>
        <v>0</v>
      </c>
      <c r="S79" s="63"/>
      <c r="T79" s="135">
        <f>T80+T84+T91</f>
        <v>0</v>
      </c>
      <c r="AT79" s="21" t="s">
        <v>65</v>
      </c>
      <c r="AU79" s="21" t="s">
        <v>90</v>
      </c>
      <c r="BK79" s="136">
        <f>BK80+BK84+BK91</f>
        <v>0</v>
      </c>
    </row>
    <row r="80" spans="2:63" s="10" customFormat="1" ht="37.35" customHeight="1">
      <c r="B80" s="137"/>
      <c r="D80" s="138" t="s">
        <v>65</v>
      </c>
      <c r="E80" s="139" t="s">
        <v>188</v>
      </c>
      <c r="F80" s="139" t="s">
        <v>189</v>
      </c>
      <c r="J80" s="140">
        <f>BK80</f>
        <v>0</v>
      </c>
      <c r="L80" s="137"/>
      <c r="M80" s="141"/>
      <c r="N80" s="142"/>
      <c r="O80" s="142"/>
      <c r="P80" s="143">
        <f>P81</f>
        <v>0</v>
      </c>
      <c r="Q80" s="142"/>
      <c r="R80" s="143">
        <f>R81</f>
        <v>0</v>
      </c>
      <c r="S80" s="142"/>
      <c r="T80" s="144">
        <f>T81</f>
        <v>0</v>
      </c>
      <c r="AR80" s="138" t="s">
        <v>72</v>
      </c>
      <c r="AT80" s="145" t="s">
        <v>65</v>
      </c>
      <c r="AU80" s="145" t="s">
        <v>66</v>
      </c>
      <c r="AY80" s="138" t="s">
        <v>112</v>
      </c>
      <c r="BK80" s="146">
        <f>SUM(BK81:BK83)</f>
        <v>0</v>
      </c>
    </row>
    <row r="81" spans="2:65" s="1" customFormat="1" ht="25.5" customHeight="1">
      <c r="B81" s="147"/>
      <c r="C81" s="148" t="s">
        <v>72</v>
      </c>
      <c r="D81" s="148" t="s">
        <v>114</v>
      </c>
      <c r="E81" s="149" t="s">
        <v>644</v>
      </c>
      <c r="F81" s="150" t="s">
        <v>190</v>
      </c>
      <c r="G81" s="151" t="s">
        <v>191</v>
      </c>
      <c r="H81" s="152">
        <v>1</v>
      </c>
      <c r="I81" s="153">
        <v>0</v>
      </c>
      <c r="J81" s="153">
        <f>ROUND(I81*H81,2)</f>
        <v>0</v>
      </c>
      <c r="K81" s="180" t="s">
        <v>643</v>
      </c>
      <c r="L81" s="36"/>
      <c r="M81" s="154" t="s">
        <v>5</v>
      </c>
      <c r="N81" s="155" t="s">
        <v>37</v>
      </c>
      <c r="O81" s="156">
        <v>0</v>
      </c>
      <c r="P81" s="156">
        <f>O81*H81</f>
        <v>0</v>
      </c>
      <c r="Q81" s="156">
        <v>0</v>
      </c>
      <c r="R81" s="156">
        <f>Q81*H81</f>
        <v>0</v>
      </c>
      <c r="S81" s="156">
        <v>0</v>
      </c>
      <c r="T81" s="157">
        <f>S81*H81</f>
        <v>0</v>
      </c>
      <c r="AR81" s="21" t="s">
        <v>192</v>
      </c>
      <c r="AT81" s="21" t="s">
        <v>114</v>
      </c>
      <c r="AU81" s="21" t="s">
        <v>72</v>
      </c>
      <c r="AY81" s="21" t="s">
        <v>112</v>
      </c>
      <c r="BE81" s="158">
        <f>IF(N81="základní",J81,0)</f>
        <v>0</v>
      </c>
      <c r="BF81" s="158">
        <f>IF(N81="snížená",J81,0)</f>
        <v>0</v>
      </c>
      <c r="BG81" s="158">
        <f>IF(N81="zákl. přenesená",J81,0)</f>
        <v>0</v>
      </c>
      <c r="BH81" s="158">
        <f>IF(N81="sníž. přenesená",J81,0)</f>
        <v>0</v>
      </c>
      <c r="BI81" s="158">
        <f>IF(N81="nulová",J81,0)</f>
        <v>0</v>
      </c>
      <c r="BJ81" s="21" t="s">
        <v>72</v>
      </c>
      <c r="BK81" s="158">
        <f>ROUND(I81*H81,2)</f>
        <v>0</v>
      </c>
      <c r="BL81" s="21" t="s">
        <v>192</v>
      </c>
      <c r="BM81" s="21" t="s">
        <v>193</v>
      </c>
    </row>
    <row r="82" spans="2:65" s="249" customFormat="1" ht="16.5" customHeight="1">
      <c r="B82" s="147"/>
      <c r="C82" s="148">
        <v>2</v>
      </c>
      <c r="D82" s="148" t="s">
        <v>114</v>
      </c>
      <c r="E82" s="149"/>
      <c r="F82" s="180" t="s">
        <v>653</v>
      </c>
      <c r="G82" s="151" t="s">
        <v>191</v>
      </c>
      <c r="H82" s="152">
        <v>1</v>
      </c>
      <c r="I82" s="250">
        <f>'SSZ 6.803 - Technologie SSZ'!J87*0.02</f>
        <v>0</v>
      </c>
      <c r="J82" s="153">
        <f>ROUND(I82*H82,2)</f>
        <v>0</v>
      </c>
      <c r="K82" s="180" t="s">
        <v>654</v>
      </c>
      <c r="L82" s="36"/>
      <c r="M82" s="248"/>
      <c r="N82" s="155"/>
      <c r="O82" s="156"/>
      <c r="P82" s="156"/>
      <c r="Q82" s="156"/>
      <c r="R82" s="156"/>
      <c r="S82" s="156"/>
      <c r="T82" s="157"/>
      <c r="AR82" s="21"/>
      <c r="AT82" s="21"/>
      <c r="AU82" s="21"/>
      <c r="AY82" s="21"/>
      <c r="BE82" s="158"/>
      <c r="BF82" s="158"/>
      <c r="BG82" s="158"/>
      <c r="BH82" s="158"/>
      <c r="BI82" s="158"/>
      <c r="BJ82" s="21"/>
      <c r="BK82" s="158">
        <f>ROUND(I82*H82,2)</f>
        <v>0</v>
      </c>
      <c r="BL82" s="21"/>
      <c r="BM82" s="21"/>
    </row>
    <row r="83" spans="2:65" s="249" customFormat="1" ht="16.5" customHeight="1">
      <c r="B83" s="147"/>
      <c r="C83" s="148">
        <v>3</v>
      </c>
      <c r="D83" s="148" t="s">
        <v>114</v>
      </c>
      <c r="E83" s="149"/>
      <c r="F83" s="180" t="s">
        <v>655</v>
      </c>
      <c r="G83" s="151" t="s">
        <v>191</v>
      </c>
      <c r="H83" s="152">
        <v>1</v>
      </c>
      <c r="I83" s="250">
        <f>'SSZ 6.803 - Technologie SSZ'!J87*0.02</f>
        <v>0</v>
      </c>
      <c r="J83" s="153">
        <f>ROUND(I83*H83,2)</f>
        <v>0</v>
      </c>
      <c r="K83" s="180" t="s">
        <v>654</v>
      </c>
      <c r="L83" s="36"/>
      <c r="M83" s="248"/>
      <c r="N83" s="155"/>
      <c r="O83" s="156"/>
      <c r="P83" s="156"/>
      <c r="Q83" s="156"/>
      <c r="R83" s="156"/>
      <c r="S83" s="156"/>
      <c r="T83" s="157"/>
      <c r="AR83" s="21"/>
      <c r="AT83" s="21"/>
      <c r="AU83" s="21"/>
      <c r="AY83" s="21"/>
      <c r="BE83" s="158"/>
      <c r="BF83" s="158"/>
      <c r="BG83" s="158"/>
      <c r="BH83" s="158"/>
      <c r="BI83" s="158"/>
      <c r="BJ83" s="21"/>
      <c r="BK83" s="158">
        <f>ROUND(I83*H83,2)</f>
        <v>0</v>
      </c>
      <c r="BL83" s="21"/>
      <c r="BM83" s="21"/>
    </row>
    <row r="84" spans="2:65" s="10" customFormat="1" ht="37.35" customHeight="1">
      <c r="B84" s="137"/>
      <c r="D84" s="138" t="s">
        <v>65</v>
      </c>
      <c r="E84" s="139" t="s">
        <v>194</v>
      </c>
      <c r="F84" s="139" t="s">
        <v>195</v>
      </c>
      <c r="J84" s="140">
        <f>BK84</f>
        <v>0</v>
      </c>
      <c r="L84" s="137"/>
      <c r="M84" s="141"/>
      <c r="N84" s="142"/>
      <c r="O84" s="142"/>
      <c r="P84" s="143">
        <f>SUM(P85:P89)</f>
        <v>0</v>
      </c>
      <c r="Q84" s="142"/>
      <c r="R84" s="143">
        <f>SUM(R85:R89)</f>
        <v>0</v>
      </c>
      <c r="S84" s="142"/>
      <c r="T84" s="144">
        <f>SUM(T85:T89)</f>
        <v>0</v>
      </c>
      <c r="AR84" s="138" t="s">
        <v>72</v>
      </c>
      <c r="AT84" s="145" t="s">
        <v>65</v>
      </c>
      <c r="AU84" s="145" t="s">
        <v>66</v>
      </c>
      <c r="AY84" s="138" t="s">
        <v>112</v>
      </c>
      <c r="BK84" s="146">
        <f>SUM(BK85:BK90)</f>
        <v>0</v>
      </c>
    </row>
    <row r="85" spans="2:65" s="1" customFormat="1" ht="16.5" customHeight="1">
      <c r="B85" s="147"/>
      <c r="C85" s="148">
        <v>4</v>
      </c>
      <c r="D85" s="148" t="s">
        <v>114</v>
      </c>
      <c r="E85" s="149" t="s">
        <v>645</v>
      </c>
      <c r="F85" s="150" t="s">
        <v>197</v>
      </c>
      <c r="G85" s="151" t="s">
        <v>159</v>
      </c>
      <c r="H85" s="152">
        <v>1</v>
      </c>
      <c r="I85" s="153">
        <v>0</v>
      </c>
      <c r="J85" s="153">
        <f>ROUND(I85*H85,2)</f>
        <v>0</v>
      </c>
      <c r="K85" s="180" t="s">
        <v>643</v>
      </c>
      <c r="L85" s="36"/>
      <c r="M85" s="154" t="s">
        <v>5</v>
      </c>
      <c r="N85" s="155" t="s">
        <v>37</v>
      </c>
      <c r="O85" s="156">
        <v>0</v>
      </c>
      <c r="P85" s="156">
        <f>O85*H85</f>
        <v>0</v>
      </c>
      <c r="Q85" s="156">
        <v>0</v>
      </c>
      <c r="R85" s="156">
        <f>Q85*H85</f>
        <v>0</v>
      </c>
      <c r="S85" s="156">
        <v>0</v>
      </c>
      <c r="T85" s="157">
        <f>S85*H85</f>
        <v>0</v>
      </c>
      <c r="AR85" s="21" t="s">
        <v>192</v>
      </c>
      <c r="AT85" s="21" t="s">
        <v>114</v>
      </c>
      <c r="AU85" s="21" t="s">
        <v>72</v>
      </c>
      <c r="AY85" s="21" t="s">
        <v>112</v>
      </c>
      <c r="BE85" s="158">
        <f>IF(N85="základní",J85,0)</f>
        <v>0</v>
      </c>
      <c r="BF85" s="158">
        <f>IF(N85="snížená",J85,0)</f>
        <v>0</v>
      </c>
      <c r="BG85" s="158">
        <f>IF(N85="zákl. přenesená",J85,0)</f>
        <v>0</v>
      </c>
      <c r="BH85" s="158">
        <f>IF(N85="sníž. přenesená",J85,0)</f>
        <v>0</v>
      </c>
      <c r="BI85" s="158">
        <f>IF(N85="nulová",J85,0)</f>
        <v>0</v>
      </c>
      <c r="BJ85" s="21" t="s">
        <v>72</v>
      </c>
      <c r="BK85" s="158">
        <f t="shared" ref="BK85:BK90" si="0">ROUND(I85*H85,2)</f>
        <v>0</v>
      </c>
      <c r="BL85" s="21" t="s">
        <v>192</v>
      </c>
      <c r="BM85" s="21" t="s">
        <v>198</v>
      </c>
    </row>
    <row r="86" spans="2:65" s="196" customFormat="1" ht="16.5" customHeight="1">
      <c r="B86" s="147"/>
      <c r="C86" s="148">
        <v>5</v>
      </c>
      <c r="D86" s="148" t="s">
        <v>114</v>
      </c>
      <c r="E86" s="149" t="s">
        <v>646</v>
      </c>
      <c r="F86" s="150" t="s">
        <v>199</v>
      </c>
      <c r="G86" s="151" t="s">
        <v>159</v>
      </c>
      <c r="H86" s="152">
        <v>1</v>
      </c>
      <c r="I86" s="153">
        <v>0</v>
      </c>
      <c r="J86" s="153">
        <f>ROUND(I86*H86,2)</f>
        <v>0</v>
      </c>
      <c r="K86" s="180" t="s">
        <v>643</v>
      </c>
      <c r="L86" s="36"/>
      <c r="M86" s="154"/>
      <c r="N86" s="155"/>
      <c r="O86" s="156"/>
      <c r="P86" s="156"/>
      <c r="Q86" s="156"/>
      <c r="R86" s="156"/>
      <c r="S86" s="156"/>
      <c r="T86" s="157"/>
      <c r="AR86" s="21"/>
      <c r="AT86" s="21"/>
      <c r="AU86" s="21"/>
      <c r="AY86" s="21"/>
      <c r="BE86" s="158"/>
      <c r="BF86" s="158"/>
      <c r="BG86" s="158"/>
      <c r="BH86" s="158"/>
      <c r="BI86" s="158"/>
      <c r="BJ86" s="21"/>
      <c r="BK86" s="158">
        <f t="shared" si="0"/>
        <v>0</v>
      </c>
      <c r="BL86" s="21"/>
      <c r="BM86" s="21"/>
    </row>
    <row r="87" spans="2:65" s="196" customFormat="1" ht="16.5" customHeight="1">
      <c r="B87" s="147"/>
      <c r="C87" s="148">
        <v>6</v>
      </c>
      <c r="D87" s="148" t="s">
        <v>114</v>
      </c>
      <c r="E87" s="191" t="s">
        <v>647</v>
      </c>
      <c r="F87" s="180" t="s">
        <v>217</v>
      </c>
      <c r="G87" s="151" t="s">
        <v>159</v>
      </c>
      <c r="H87" s="152">
        <v>1</v>
      </c>
      <c r="I87" s="153">
        <v>0</v>
      </c>
      <c r="J87" s="153">
        <f t="shared" ref="J87:J89" si="1">ROUND(I87*H87,2)</f>
        <v>0</v>
      </c>
      <c r="K87" s="180" t="s">
        <v>643</v>
      </c>
      <c r="L87" s="36"/>
      <c r="M87" s="154"/>
      <c r="N87" s="155"/>
      <c r="O87" s="156"/>
      <c r="P87" s="156"/>
      <c r="Q87" s="156"/>
      <c r="R87" s="156"/>
      <c r="S87" s="156"/>
      <c r="T87" s="157"/>
      <c r="AR87" s="21"/>
      <c r="AT87" s="21"/>
      <c r="AU87" s="21"/>
      <c r="AY87" s="21"/>
      <c r="BE87" s="158"/>
      <c r="BF87" s="158"/>
      <c r="BG87" s="158"/>
      <c r="BH87" s="158"/>
      <c r="BI87" s="158"/>
      <c r="BJ87" s="21"/>
      <c r="BK87" s="158">
        <f t="shared" si="0"/>
        <v>0</v>
      </c>
      <c r="BL87" s="21"/>
      <c r="BM87" s="21"/>
    </row>
    <row r="88" spans="2:65" s="196" customFormat="1" ht="16.5" customHeight="1">
      <c r="B88" s="147"/>
      <c r="C88" s="148">
        <v>7</v>
      </c>
      <c r="D88" s="185" t="s">
        <v>114</v>
      </c>
      <c r="E88" s="191" t="s">
        <v>648</v>
      </c>
      <c r="F88" s="180" t="s">
        <v>218</v>
      </c>
      <c r="G88" s="181" t="s">
        <v>159</v>
      </c>
      <c r="H88" s="152">
        <v>1</v>
      </c>
      <c r="I88" s="153">
        <v>0</v>
      </c>
      <c r="J88" s="153">
        <f t="shared" ref="J88" si="2">ROUND(I88*H88,2)</f>
        <v>0</v>
      </c>
      <c r="K88" s="180" t="s">
        <v>643</v>
      </c>
      <c r="L88" s="36"/>
      <c r="M88" s="154"/>
      <c r="N88" s="155"/>
      <c r="O88" s="156"/>
      <c r="P88" s="156"/>
      <c r="Q88" s="156"/>
      <c r="R88" s="156"/>
      <c r="S88" s="156"/>
      <c r="T88" s="157"/>
      <c r="AR88" s="21"/>
      <c r="AT88" s="21"/>
      <c r="AU88" s="21"/>
      <c r="AY88" s="21"/>
      <c r="BE88" s="158"/>
      <c r="BF88" s="158"/>
      <c r="BG88" s="158"/>
      <c r="BH88" s="158"/>
      <c r="BI88" s="158"/>
      <c r="BJ88" s="21"/>
      <c r="BK88" s="158">
        <f t="shared" si="0"/>
        <v>0</v>
      </c>
      <c r="BL88" s="21"/>
      <c r="BM88" s="21"/>
    </row>
    <row r="89" spans="2:65" s="1" customFormat="1" ht="16.5" customHeight="1">
      <c r="B89" s="147"/>
      <c r="C89" s="148">
        <v>8</v>
      </c>
      <c r="D89" s="148" t="s">
        <v>114</v>
      </c>
      <c r="E89" s="191" t="s">
        <v>649</v>
      </c>
      <c r="F89" s="180" t="s">
        <v>216</v>
      </c>
      <c r="G89" s="181" t="s">
        <v>215</v>
      </c>
      <c r="H89" s="152">
        <v>28</v>
      </c>
      <c r="I89" s="153">
        <v>0</v>
      </c>
      <c r="J89" s="153">
        <f t="shared" si="1"/>
        <v>0</v>
      </c>
      <c r="K89" s="180" t="s">
        <v>643</v>
      </c>
      <c r="L89" s="36"/>
      <c r="M89" s="154" t="s">
        <v>5</v>
      </c>
      <c r="N89" s="155" t="s">
        <v>37</v>
      </c>
      <c r="O89" s="156">
        <v>0</v>
      </c>
      <c r="P89" s="156">
        <f>O89*H89</f>
        <v>0</v>
      </c>
      <c r="Q89" s="156">
        <v>0</v>
      </c>
      <c r="R89" s="156">
        <f>Q89*H89</f>
        <v>0</v>
      </c>
      <c r="S89" s="156">
        <v>0</v>
      </c>
      <c r="T89" s="157">
        <f>S89*H89</f>
        <v>0</v>
      </c>
      <c r="AR89" s="21" t="s">
        <v>192</v>
      </c>
      <c r="AT89" s="21" t="s">
        <v>114</v>
      </c>
      <c r="AU89" s="21" t="s">
        <v>72</v>
      </c>
      <c r="AY89" s="21" t="s">
        <v>112</v>
      </c>
      <c r="BE89" s="158">
        <f>IF(N89="základní",J89,0)</f>
        <v>0</v>
      </c>
      <c r="BF89" s="158">
        <f>IF(N89="snížená",J89,0)</f>
        <v>0</v>
      </c>
      <c r="BG89" s="158">
        <f>IF(N89="zákl. přenesená",J89,0)</f>
        <v>0</v>
      </c>
      <c r="BH89" s="158">
        <f>IF(N89="sníž. přenesená",J89,0)</f>
        <v>0</v>
      </c>
      <c r="BI89" s="158">
        <f>IF(N89="nulová",J89,0)</f>
        <v>0</v>
      </c>
      <c r="BJ89" s="21" t="s">
        <v>72</v>
      </c>
      <c r="BK89" s="158">
        <f t="shared" si="0"/>
        <v>0</v>
      </c>
      <c r="BL89" s="21" t="s">
        <v>192</v>
      </c>
      <c r="BM89" s="21" t="s">
        <v>200</v>
      </c>
    </row>
    <row r="90" spans="2:65" s="203" customFormat="1" ht="16.5" customHeight="1">
      <c r="B90" s="147"/>
      <c r="C90" s="148">
        <v>9</v>
      </c>
      <c r="D90" s="148" t="s">
        <v>114</v>
      </c>
      <c r="E90" s="191" t="s">
        <v>196</v>
      </c>
      <c r="F90" s="180" t="s">
        <v>609</v>
      </c>
      <c r="G90" s="181" t="s">
        <v>159</v>
      </c>
      <c r="H90" s="152">
        <v>1</v>
      </c>
      <c r="I90" s="153">
        <v>0</v>
      </c>
      <c r="J90" s="153">
        <f t="shared" ref="J90" si="3">ROUND(I90*H90,2)</f>
        <v>0</v>
      </c>
      <c r="K90" s="180" t="s">
        <v>643</v>
      </c>
      <c r="L90" s="36"/>
      <c r="M90" s="200"/>
      <c r="N90" s="155"/>
      <c r="O90" s="156"/>
      <c r="P90" s="156"/>
      <c r="Q90" s="156"/>
      <c r="R90" s="156"/>
      <c r="S90" s="156"/>
      <c r="T90" s="157"/>
      <c r="AR90" s="21"/>
      <c r="AT90" s="21"/>
      <c r="AU90" s="21"/>
      <c r="AY90" s="21"/>
      <c r="BE90" s="158"/>
      <c r="BF90" s="158"/>
      <c r="BG90" s="158"/>
      <c r="BH90" s="158"/>
      <c r="BI90" s="158"/>
      <c r="BJ90" s="21"/>
      <c r="BK90" s="158">
        <f t="shared" si="0"/>
        <v>0</v>
      </c>
      <c r="BL90" s="21"/>
      <c r="BM90" s="21"/>
    </row>
    <row r="91" spans="2:65" s="10" customFormat="1" ht="37.35" customHeight="1">
      <c r="B91" s="137"/>
      <c r="D91" s="138" t="s">
        <v>65</v>
      </c>
      <c r="E91" s="139" t="s">
        <v>201</v>
      </c>
      <c r="F91" s="139" t="s">
        <v>202</v>
      </c>
      <c r="J91" s="140">
        <f>SUM(J92:J95)</f>
        <v>0</v>
      </c>
      <c r="L91" s="137"/>
      <c r="M91" s="141"/>
      <c r="N91" s="142"/>
      <c r="O91" s="142"/>
      <c r="P91" s="143">
        <f>SUM(P92:P95)</f>
        <v>0</v>
      </c>
      <c r="Q91" s="142"/>
      <c r="R91" s="143">
        <f>SUM(R92:R95)</f>
        <v>0</v>
      </c>
      <c r="S91" s="142"/>
      <c r="T91" s="144">
        <f>SUM(T92:T95)</f>
        <v>0</v>
      </c>
      <c r="AR91" s="138" t="s">
        <v>72</v>
      </c>
      <c r="AT91" s="145" t="s">
        <v>65</v>
      </c>
      <c r="AU91" s="145" t="s">
        <v>66</v>
      </c>
      <c r="AY91" s="138" t="s">
        <v>112</v>
      </c>
      <c r="BK91" s="146">
        <f>SUM(BK92:BK95)</f>
        <v>0</v>
      </c>
    </row>
    <row r="92" spans="2:65" s="1" customFormat="1" ht="16.5" customHeight="1">
      <c r="B92" s="147"/>
      <c r="C92" s="148">
        <v>10</v>
      </c>
      <c r="D92" s="148" t="s">
        <v>114</v>
      </c>
      <c r="E92" s="149" t="s">
        <v>650</v>
      </c>
      <c r="F92" s="150" t="s">
        <v>203</v>
      </c>
      <c r="G92" s="151" t="s">
        <v>191</v>
      </c>
      <c r="H92" s="152">
        <v>1</v>
      </c>
      <c r="I92" s="153">
        <v>0</v>
      </c>
      <c r="J92" s="153">
        <f>ROUND(I92*H92,2)</f>
        <v>0</v>
      </c>
      <c r="K92" s="180" t="s">
        <v>643</v>
      </c>
      <c r="L92" s="36"/>
      <c r="M92" s="154" t="s">
        <v>5</v>
      </c>
      <c r="N92" s="155" t="s">
        <v>37</v>
      </c>
      <c r="O92" s="156">
        <v>0</v>
      </c>
      <c r="P92" s="156">
        <f>O92*H92</f>
        <v>0</v>
      </c>
      <c r="Q92" s="156">
        <v>0</v>
      </c>
      <c r="R92" s="156">
        <f>Q92*H92</f>
        <v>0</v>
      </c>
      <c r="S92" s="156">
        <v>0</v>
      </c>
      <c r="T92" s="157">
        <f>S92*H92</f>
        <v>0</v>
      </c>
      <c r="AR92" s="21" t="s">
        <v>192</v>
      </c>
      <c r="AT92" s="21" t="s">
        <v>114</v>
      </c>
      <c r="AU92" s="21" t="s">
        <v>72</v>
      </c>
      <c r="AY92" s="21" t="s">
        <v>112</v>
      </c>
      <c r="BE92" s="158">
        <f>IF(N92="základní",J92,0)</f>
        <v>0</v>
      </c>
      <c r="BF92" s="158">
        <f>IF(N92="snížená",J92,0)</f>
        <v>0</v>
      </c>
      <c r="BG92" s="158">
        <f>IF(N92="zákl. přenesená",J92,0)</f>
        <v>0</v>
      </c>
      <c r="BH92" s="158">
        <f>IF(N92="sníž. přenesená",J92,0)</f>
        <v>0</v>
      </c>
      <c r="BI92" s="158">
        <f>IF(N92="nulová",J92,0)</f>
        <v>0</v>
      </c>
      <c r="BJ92" s="21" t="s">
        <v>72</v>
      </c>
      <c r="BK92" s="158">
        <f>ROUND(I92*H92,2)</f>
        <v>0</v>
      </c>
      <c r="BL92" s="21" t="s">
        <v>192</v>
      </c>
      <c r="BM92" s="21" t="s">
        <v>204</v>
      </c>
    </row>
    <row r="93" spans="2:65" s="1" customFormat="1" ht="16.5" customHeight="1">
      <c r="B93" s="147"/>
      <c r="C93" s="148">
        <v>11</v>
      </c>
      <c r="D93" s="148" t="s">
        <v>114</v>
      </c>
      <c r="E93" s="149" t="s">
        <v>651</v>
      </c>
      <c r="F93" s="150" t="s">
        <v>205</v>
      </c>
      <c r="G93" s="151" t="s">
        <v>191</v>
      </c>
      <c r="H93" s="152">
        <v>1</v>
      </c>
      <c r="I93" s="153">
        <v>0</v>
      </c>
      <c r="J93" s="153">
        <f>ROUND(I93*H93,2)</f>
        <v>0</v>
      </c>
      <c r="K93" s="180" t="s">
        <v>643</v>
      </c>
      <c r="L93" s="36"/>
      <c r="M93" s="154" t="s">
        <v>5</v>
      </c>
      <c r="N93" s="155" t="s">
        <v>37</v>
      </c>
      <c r="O93" s="156">
        <v>0</v>
      </c>
      <c r="P93" s="156">
        <f>O93*H93</f>
        <v>0</v>
      </c>
      <c r="Q93" s="156">
        <v>0</v>
      </c>
      <c r="R93" s="156">
        <f>Q93*H93</f>
        <v>0</v>
      </c>
      <c r="S93" s="156">
        <v>0</v>
      </c>
      <c r="T93" s="157">
        <f>S93*H93</f>
        <v>0</v>
      </c>
      <c r="AR93" s="21" t="s">
        <v>192</v>
      </c>
      <c r="AT93" s="21" t="s">
        <v>114</v>
      </c>
      <c r="AU93" s="21" t="s">
        <v>72</v>
      </c>
      <c r="AY93" s="21" t="s">
        <v>112</v>
      </c>
      <c r="BE93" s="158">
        <f>IF(N93="základní",J93,0)</f>
        <v>0</v>
      </c>
      <c r="BF93" s="158">
        <f>IF(N93="snížená",J93,0)</f>
        <v>0</v>
      </c>
      <c r="BG93" s="158">
        <f>IF(N93="zákl. přenesená",J93,0)</f>
        <v>0</v>
      </c>
      <c r="BH93" s="158">
        <f>IF(N93="sníž. přenesená",J93,0)</f>
        <v>0</v>
      </c>
      <c r="BI93" s="158">
        <f>IF(N93="nulová",J93,0)</f>
        <v>0</v>
      </c>
      <c r="BJ93" s="21" t="s">
        <v>72</v>
      </c>
      <c r="BK93" s="158">
        <f>ROUND(I93*H93,2)</f>
        <v>0</v>
      </c>
      <c r="BL93" s="21" t="s">
        <v>192</v>
      </c>
      <c r="BM93" s="21" t="s">
        <v>206</v>
      </c>
    </row>
    <row r="94" spans="2:65" s="189" customFormat="1" ht="16.5" hidden="1" customHeight="1">
      <c r="B94" s="147"/>
      <c r="C94" s="148"/>
      <c r="D94" s="148"/>
      <c r="E94" s="191"/>
      <c r="F94" s="180"/>
      <c r="G94" s="151"/>
      <c r="H94" s="152"/>
      <c r="I94" s="153"/>
      <c r="J94" s="153"/>
      <c r="K94" s="180" t="s">
        <v>643</v>
      </c>
      <c r="L94" s="36"/>
      <c r="M94" s="154"/>
      <c r="N94" s="155"/>
      <c r="O94" s="156"/>
      <c r="P94" s="156"/>
      <c r="Q94" s="156"/>
      <c r="R94" s="156"/>
      <c r="S94" s="156"/>
      <c r="T94" s="157"/>
      <c r="AR94" s="21"/>
      <c r="AT94" s="21"/>
      <c r="AU94" s="21"/>
      <c r="AY94" s="21"/>
      <c r="BE94" s="158"/>
      <c r="BF94" s="158"/>
      <c r="BG94" s="158"/>
      <c r="BH94" s="158"/>
      <c r="BI94" s="158"/>
      <c r="BJ94" s="21"/>
      <c r="BK94" s="158"/>
      <c r="BL94" s="21"/>
      <c r="BM94" s="21"/>
    </row>
    <row r="95" spans="2:65" s="1" customFormat="1" ht="16.5" customHeight="1">
      <c r="B95" s="147"/>
      <c r="C95" s="148">
        <v>12</v>
      </c>
      <c r="D95" s="148" t="s">
        <v>114</v>
      </c>
      <c r="E95" s="149" t="s">
        <v>652</v>
      </c>
      <c r="F95" s="150" t="s">
        <v>207</v>
      </c>
      <c r="G95" s="151" t="s">
        <v>191</v>
      </c>
      <c r="H95" s="152">
        <v>1</v>
      </c>
      <c r="I95" s="153">
        <v>0</v>
      </c>
      <c r="J95" s="153">
        <f>ROUND(I95*H95,2)</f>
        <v>0</v>
      </c>
      <c r="K95" s="180" t="s">
        <v>643</v>
      </c>
      <c r="L95" s="36"/>
      <c r="M95" s="154" t="s">
        <v>5</v>
      </c>
      <c r="N95" s="175" t="s">
        <v>37</v>
      </c>
      <c r="O95" s="176">
        <v>0</v>
      </c>
      <c r="P95" s="176">
        <f>O95*H95</f>
        <v>0</v>
      </c>
      <c r="Q95" s="176">
        <v>0</v>
      </c>
      <c r="R95" s="176">
        <f>Q95*H95</f>
        <v>0</v>
      </c>
      <c r="S95" s="176">
        <v>0</v>
      </c>
      <c r="T95" s="177">
        <f>S95*H95</f>
        <v>0</v>
      </c>
      <c r="AR95" s="21" t="s">
        <v>192</v>
      </c>
      <c r="AT95" s="21" t="s">
        <v>114</v>
      </c>
      <c r="AU95" s="21" t="s">
        <v>72</v>
      </c>
      <c r="AY95" s="21" t="s">
        <v>112</v>
      </c>
      <c r="BE95" s="158">
        <f>IF(N95="základní",J95,0)</f>
        <v>0</v>
      </c>
      <c r="BF95" s="158">
        <f>IF(N95="snížená",J95,0)</f>
        <v>0</v>
      </c>
      <c r="BG95" s="158">
        <f>IF(N95="zákl. přenesená",J95,0)</f>
        <v>0</v>
      </c>
      <c r="BH95" s="158">
        <f>IF(N95="sníž. přenesená",J95,0)</f>
        <v>0</v>
      </c>
      <c r="BI95" s="158">
        <f>IF(N95="nulová",J95,0)</f>
        <v>0</v>
      </c>
      <c r="BJ95" s="21" t="s">
        <v>72</v>
      </c>
      <c r="BK95" s="158">
        <f>ROUND(I95*H95,2)</f>
        <v>0</v>
      </c>
      <c r="BL95" s="21" t="s">
        <v>192</v>
      </c>
      <c r="BM95" s="21" t="s">
        <v>208</v>
      </c>
    </row>
    <row r="96" spans="2:65" s="1" customFormat="1" ht="6.95" customHeight="1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36"/>
    </row>
  </sheetData>
  <autoFilter ref="C78:K95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SSZ 6.803 - Technologie SSZ</vt:lpstr>
      <vt:lpstr>VON - Vedlejší a ostatní ...</vt:lpstr>
      <vt:lpstr>'Rekapitulace stavby'!Názvy_tisku</vt:lpstr>
      <vt:lpstr>'SSZ 6.803 - Technologie SSZ'!Názvy_tisku</vt:lpstr>
      <vt:lpstr>'VON - Vedlejší a ostatní ...'!Názvy_tisku</vt:lpstr>
      <vt:lpstr>'Rekapitulace stavby'!Oblast_tisku</vt:lpstr>
      <vt:lpstr>'SSZ 6.803 - Technologie SSZ'!Oblast_tisku</vt:lpstr>
      <vt:lpstr>'VON - Vedlejší a ostatní 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 Martin Ing.</dc:creator>
  <cp:lastModifiedBy>sulcmichal</cp:lastModifiedBy>
  <cp:lastPrinted>2020-05-13T20:27:10Z</cp:lastPrinted>
  <dcterms:created xsi:type="dcterms:W3CDTF">2017-10-27T14:04:55Z</dcterms:created>
  <dcterms:modified xsi:type="dcterms:W3CDTF">2020-05-13T20:27:51Z</dcterms:modified>
</cp:coreProperties>
</file>